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4895"/>
  </bookViews>
  <sheets>
    <sheet name="cena státu" sheetId="1" r:id="rId1"/>
  </sheets>
  <calcPr calcId="145621"/>
</workbook>
</file>

<file path=xl/calcChain.xml><?xml version="1.0" encoding="utf-8"?>
<calcChain xmlns="http://schemas.openxmlformats.org/spreadsheetml/2006/main">
  <c r="E11" i="1" l="1"/>
  <c r="D11" i="1"/>
  <c r="C11" i="1"/>
  <c r="B11" i="1"/>
  <c r="E10" i="1"/>
  <c r="D10" i="1"/>
  <c r="C10" i="1"/>
  <c r="B10" i="1"/>
  <c r="E8" i="1"/>
  <c r="D8" i="1"/>
  <c r="D6" i="1" s="1"/>
  <c r="C8" i="1"/>
  <c r="C6" i="1" s="1"/>
  <c r="B8" i="1"/>
  <c r="E7" i="1"/>
  <c r="E6" i="1" s="1"/>
  <c r="D7" i="1"/>
  <c r="C7" i="1"/>
  <c r="B7" i="1"/>
  <c r="B6" i="1" s="1"/>
  <c r="E5" i="1"/>
  <c r="D5" i="1"/>
  <c r="C5" i="1"/>
  <c r="B5" i="1"/>
  <c r="E4" i="1" l="1"/>
  <c r="E12" i="1"/>
  <c r="E13" i="1" s="1"/>
  <c r="E3" i="1"/>
  <c r="E2" i="1" s="1"/>
  <c r="D2" i="1"/>
  <c r="D4" i="1"/>
  <c r="D12" i="1"/>
  <c r="D13" i="1" s="1"/>
  <c r="D3" i="1"/>
  <c r="B4" i="1"/>
  <c r="B3" i="1" s="1"/>
  <c r="B2" i="1" s="1"/>
  <c r="B12" i="1"/>
  <c r="B13" i="1" s="1"/>
  <c r="C4" i="1"/>
  <c r="C3" i="1"/>
  <c r="C2" i="1" s="1"/>
  <c r="C12" i="1"/>
  <c r="C13" i="1" s="1"/>
  <c r="C16" i="1" l="1"/>
  <c r="C17" i="1" s="1"/>
  <c r="C19" i="1" s="1"/>
  <c r="E16" i="1"/>
  <c r="E17" i="1" s="1"/>
  <c r="E19" i="1" s="1"/>
  <c r="D16" i="1"/>
  <c r="D17" i="1" s="1"/>
  <c r="D19" i="1" s="1"/>
  <c r="B16" i="1"/>
  <c r="B17" i="1" s="1"/>
  <c r="B19" i="1" s="1"/>
  <c r="D20" i="1" l="1"/>
  <c r="D21" i="1"/>
  <c r="D22" i="1" s="1"/>
  <c r="B20" i="1"/>
  <c r="B21" i="1"/>
  <c r="B22" i="1" s="1"/>
  <c r="E20" i="1"/>
  <c r="E21" i="1"/>
  <c r="E22" i="1" s="1"/>
  <c r="C20" i="1"/>
  <c r="C21" i="1"/>
  <c r="C22" i="1" s="1"/>
</calcChain>
</file>

<file path=xl/sharedStrings.xml><?xml version="1.0" encoding="utf-8"?>
<sst xmlns="http://schemas.openxmlformats.org/spreadsheetml/2006/main" count="41" uniqueCount="41">
  <si>
    <t>Náklady na zaměstnance</t>
  </si>
  <si>
    <t>Sociální pojištění (zaměstnavatel)</t>
  </si>
  <si>
    <t>Zdravotní pojištění (zaměstnavatel)</t>
  </si>
  <si>
    <t>Mediánový člověk</t>
  </si>
  <si>
    <t>Chudý člověk</t>
  </si>
  <si>
    <t>Průměrný člověk</t>
  </si>
  <si>
    <t>Bohatší petrolhead</t>
  </si>
  <si>
    <t>Zákonné pojištění odpovědnosti</t>
  </si>
  <si>
    <t>Náklady z regulací</t>
  </si>
  <si>
    <t>Nemocenská (zaměstnavatel)</t>
  </si>
  <si>
    <t>Superhrubá mzda</t>
  </si>
  <si>
    <t>Hrubá mzda</t>
  </si>
  <si>
    <t>Sociální pojištění (zaměstnanec)</t>
  </si>
  <si>
    <t>Zdravotní pojištění (zaměstnanec)</t>
  </si>
  <si>
    <t>Daň z příjmu (se slevou)</t>
  </si>
  <si>
    <t>Čistá mzda</t>
  </si>
  <si>
    <t>DPH</t>
  </si>
  <si>
    <t>Další daně (spotřební, poplatky, ….)</t>
  </si>
  <si>
    <t>Koncesionářské poplatky (ne OSA)</t>
  </si>
  <si>
    <t>Reálná mzda</t>
  </si>
  <si>
    <t>Státní dluh</t>
  </si>
  <si>
    <t>Občanovi zbyde</t>
  </si>
  <si>
    <t>Stát uloupí</t>
  </si>
  <si>
    <t>Občanovi zbyde (poměr)</t>
  </si>
  <si>
    <t>Stát uloupí (poměr)</t>
  </si>
  <si>
    <t>Prvních 21 dnů platí zaměstnavatel. Průměrná délka PN 43 %; 3,6 % lidí v PN. *</t>
  </si>
  <si>
    <t>Přímé a nepřímé náklady vzniklé v důsledku požadavků státu a státní regulace. **</t>
  </si>
  <si>
    <t>Započítána sleva na dani ve výši 24 840 korun ročně.</t>
  </si>
  <si>
    <t>Rok 2014</t>
  </si>
  <si>
    <t>Vysvětlivky</t>
  </si>
  <si>
    <t>Pro výpočet byla použita přibližná analýza DPH ve spotřebním koši.</t>
  </si>
  <si>
    <t>168 miliard bylo rozloženo na všechny obyvatele ČR (včetně novorozenců). ***</t>
  </si>
  <si>
    <t>125 miliard bylo rozloženo na všechny obyvatele ČR (včetně novorozenců). ****</t>
  </si>
  <si>
    <t>* http://www.cssz.cz/cz/o-cssz/informace/media/tiskove-zpravy/tiskove-zpravy-2012/2012-05-03-pracovni-neschopnosti-za-1-ctvrtleti-2012-oproti-lonsku-mene-pripadu-i-prostonanych-dnu.htm</t>
  </si>
  <si>
    <t>http://www.czso.cz/csu/2012edicniplan.nsf/p/1127-12</t>
  </si>
  <si>
    <t>** Podhodnocený odhad (5 %) zahrnující vedení účetnictví dle zákona, archivace dokumentů, správu daní, statictické a jiné výkazy, plnění (protipožárních, hygienických, …) směrnic, administrativa.</t>
  </si>
  <si>
    <t>*** Spotřební daň, "ekodaně", daň z nemovitosti, daň z převodu nemovitosti, daň silniční, daň dědická, daň darovací, ostatní poplatky a podobně (http://cds.mfcr.cz/cps/rde/xchg/cds/xsl/13879.html?year=0).</t>
  </si>
  <si>
    <t>**** Počítán průměrný schodek státního rozpočtu z posledních šesti let; nebyly započítány úroky (!!) a rozpočty samospráv.</t>
  </si>
  <si>
    <t>V případě bohatšího petrolheada se nebere průměrná hodnota, nýbrž odhad hodnoty spotřební daně.</t>
  </si>
  <si>
    <t>Nejsou započítány náklady příležitostí ztracených kvůli působení státu; státní dluh a "další daně" jsou rozpočteny na celou populaci, nejen na pracující, případně pracující v soukromém sektoru.</t>
  </si>
  <si>
    <t>Pro dvě výdělečně činné osoby v domácnosti (zaokrouhleno ve prospěch státu).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</si>
</sst>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1" xfId="0" applyNumberFormat="1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10" fontId="1" fillId="0" borderId="1" xfId="0" applyNumberFormat="1" applyFont="1" applyBorder="1"/>
    <xf numFmtId="10" fontId="1" fillId="0" borderId="0" xfId="0" applyNumberFormat="1" applyFont="1" applyBorder="1"/>
    <xf numFmtId="10" fontId="1" fillId="0" borderId="2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0" fontId="1" fillId="0" borderId="4" xfId="0" applyNumberFormat="1" applyFont="1" applyBorder="1"/>
    <xf numFmtId="10" fontId="1" fillId="0" borderId="3" xfId="0" applyNumberFormat="1" applyFont="1" applyBorder="1"/>
    <xf numFmtId="10" fontId="1" fillId="0" borderId="5" xfId="0" applyNumberFormat="1" applyFont="1" applyBorder="1"/>
    <xf numFmtId="0" fontId="1" fillId="0" borderId="9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0" fontId="1" fillId="0" borderId="11" xfId="0" applyFont="1" applyBorder="1"/>
    <xf numFmtId="0" fontId="1" fillId="0" borderId="10" xfId="0" applyFont="1" applyBorder="1"/>
    <xf numFmtId="10" fontId="1" fillId="0" borderId="10" xfId="0" applyNumberFormat="1" applyFont="1" applyBorder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36" sqref="A36"/>
    </sheetView>
  </sheetViews>
  <sheetFormatPr defaultRowHeight="15" x14ac:dyDescent="0.25"/>
  <cols>
    <col min="1" max="1" width="36.5703125" customWidth="1"/>
    <col min="2" max="5" width="18.28515625" customWidth="1"/>
    <col min="6" max="6" width="73.140625" customWidth="1"/>
  </cols>
  <sheetData>
    <row r="1" spans="1:6" s="1" customFormat="1" ht="15.75" thickBot="1" x14ac:dyDescent="0.3">
      <c r="A1" s="19" t="s">
        <v>28</v>
      </c>
      <c r="B1" s="19" t="s">
        <v>4</v>
      </c>
      <c r="C1" s="20" t="s">
        <v>3</v>
      </c>
      <c r="D1" s="20" t="s">
        <v>5</v>
      </c>
      <c r="E1" s="21" t="s">
        <v>6</v>
      </c>
      <c r="F1" s="21" t="s">
        <v>29</v>
      </c>
    </row>
    <row r="2" spans="1:6" s="1" customFormat="1" x14ac:dyDescent="0.25">
      <c r="A2" s="3" t="s">
        <v>0</v>
      </c>
      <c r="B2" s="5">
        <f xml:space="preserve"> $B6 + $B5 + $B4 + $B3</f>
        <v>13194</v>
      </c>
      <c r="C2" s="6">
        <f xml:space="preserve"> $C6 + $C5 + $C4 + $C3</f>
        <v>33086</v>
      </c>
      <c r="D2" s="6">
        <f xml:space="preserve"> $D6 + $D5 + $D4 + $D3</f>
        <v>36836</v>
      </c>
      <c r="E2" s="7">
        <f xml:space="preserve"> $E6 + $E5 + $E4 + $E3</f>
        <v>98950</v>
      </c>
      <c r="F2" s="4"/>
    </row>
    <row r="3" spans="1:6" x14ac:dyDescent="0.25">
      <c r="A3" s="8" t="s">
        <v>9</v>
      </c>
      <c r="B3" s="8">
        <f>ROUND(($B6 + $B5 + $B4) * 0.015, 0)</f>
        <v>195</v>
      </c>
      <c r="C3" s="9">
        <f>ROUND(($C6 + $C5 + $C4) * 0.015, 0)</f>
        <v>489</v>
      </c>
      <c r="D3" s="9">
        <f>ROUND(($D6 + $D5 + $D4) * 0.015, 0)</f>
        <v>544</v>
      </c>
      <c r="E3" s="10">
        <f>ROUND(($E6 + $E5 + $E4) * 0.015, 0)</f>
        <v>1462</v>
      </c>
      <c r="F3" s="10" t="s">
        <v>25</v>
      </c>
    </row>
    <row r="4" spans="1:6" x14ac:dyDescent="0.25">
      <c r="A4" s="8" t="s">
        <v>8</v>
      </c>
      <c r="B4" s="8">
        <f>ROUND(($B6 + $B5) * 0.05, 0)</f>
        <v>619</v>
      </c>
      <c r="C4" s="9">
        <f>ROUND(($C6 + $C5) * 0.05, 0)</f>
        <v>1552</v>
      </c>
      <c r="D4" s="9">
        <f>ROUND(($D6 + $D5) * 0.05, 0)</f>
        <v>1728</v>
      </c>
      <c r="E4" s="10">
        <f>ROUND(($E6 + $E5) * 0.05, 0)</f>
        <v>4642</v>
      </c>
      <c r="F4" s="10" t="s">
        <v>26</v>
      </c>
    </row>
    <row r="5" spans="1:6" s="2" customFormat="1" x14ac:dyDescent="0.25">
      <c r="A5" s="11" t="s">
        <v>7</v>
      </c>
      <c r="B5" s="11">
        <f>ROUND($B9 * 0.0056, 0)</f>
        <v>52</v>
      </c>
      <c r="C5" s="12">
        <f>ROUND($C9 * 0.0056, 0)</f>
        <v>129</v>
      </c>
      <c r="D5" s="12">
        <f>ROUND($D9 * 0.0056, 0)</f>
        <v>144</v>
      </c>
      <c r="E5" s="13">
        <f>ROUND($E9 * 0.0056, 0)</f>
        <v>386</v>
      </c>
      <c r="F5" s="13"/>
    </row>
    <row r="6" spans="1:6" s="1" customFormat="1" x14ac:dyDescent="0.25">
      <c r="A6" s="3" t="s">
        <v>10</v>
      </c>
      <c r="B6" s="5">
        <f xml:space="preserve"> $B9 + $B8 + $B7</f>
        <v>12328</v>
      </c>
      <c r="C6" s="6">
        <f xml:space="preserve"> $C9 + $C8 + $C7</f>
        <v>30916</v>
      </c>
      <c r="D6" s="6">
        <f xml:space="preserve"> $D9 + $D8 + $D7</f>
        <v>34420</v>
      </c>
      <c r="E6" s="7">
        <f xml:space="preserve"> $E9 + $E8 + $E7</f>
        <v>92460</v>
      </c>
      <c r="F6" s="4"/>
    </row>
    <row r="7" spans="1:6" x14ac:dyDescent="0.25">
      <c r="A7" s="8" t="s">
        <v>1</v>
      </c>
      <c r="B7" s="8">
        <f>ROUND($B9 * 0.25, 0)</f>
        <v>2300</v>
      </c>
      <c r="C7" s="9">
        <f>ROUND($C9 * 0.25, 0)</f>
        <v>5768</v>
      </c>
      <c r="D7" s="9">
        <f>ROUND($D9 * 0.25, 0)</f>
        <v>6422</v>
      </c>
      <c r="E7" s="10">
        <f>ROUND($E9 * 0.25, 0)</f>
        <v>17250</v>
      </c>
      <c r="F7" s="10"/>
    </row>
    <row r="8" spans="1:6" x14ac:dyDescent="0.25">
      <c r="A8" s="8" t="s">
        <v>2</v>
      </c>
      <c r="B8" s="8">
        <f>ROUND($B9 * 0.09, 0)</f>
        <v>828</v>
      </c>
      <c r="C8" s="9">
        <f>ROUND($C9 * 0.09, 0)</f>
        <v>2076</v>
      </c>
      <c r="D8" s="9">
        <f>ROUND($D9 * 0.09, 0)</f>
        <v>2312</v>
      </c>
      <c r="E8" s="10">
        <f>ROUND($E9 * 0.09, 0)</f>
        <v>6210</v>
      </c>
      <c r="F8" s="10"/>
    </row>
    <row r="9" spans="1:6" s="1" customFormat="1" x14ac:dyDescent="0.25">
      <c r="A9" s="3" t="s">
        <v>11</v>
      </c>
      <c r="B9" s="5">
        <v>9200</v>
      </c>
      <c r="C9" s="6">
        <v>23072</v>
      </c>
      <c r="D9" s="6">
        <v>25686</v>
      </c>
      <c r="E9" s="7">
        <v>69000</v>
      </c>
      <c r="F9" s="4"/>
    </row>
    <row r="10" spans="1:6" x14ac:dyDescent="0.25">
      <c r="A10" s="8" t="s">
        <v>12</v>
      </c>
      <c r="B10" s="11">
        <f>ROUND($B9 * 0.065, 0)</f>
        <v>598</v>
      </c>
      <c r="C10" s="12">
        <f>ROUND($C9 * 0.065, 0)</f>
        <v>1500</v>
      </c>
      <c r="D10" s="12">
        <f>ROUND($D9 * 0.065, 0)</f>
        <v>1670</v>
      </c>
      <c r="E10" s="13">
        <f>ROUND($E9 * 0.065, 0)</f>
        <v>4485</v>
      </c>
      <c r="F10" s="10"/>
    </row>
    <row r="11" spans="1:6" x14ac:dyDescent="0.25">
      <c r="A11" s="8" t="s">
        <v>13</v>
      </c>
      <c r="B11" s="8">
        <f>ROUND($B9 * 0.045, 0)</f>
        <v>414</v>
      </c>
      <c r="C11" s="9">
        <f>ROUND($C9 * 0.045, 0)</f>
        <v>1038</v>
      </c>
      <c r="D11" s="9">
        <f>ROUND($D9 * 0.045, 0)</f>
        <v>1156</v>
      </c>
      <c r="E11" s="10">
        <f>ROUND($E9 * 0.045, 0)</f>
        <v>3105</v>
      </c>
      <c r="F11" s="10"/>
    </row>
    <row r="12" spans="1:6" x14ac:dyDescent="0.25">
      <c r="A12" s="8" t="s">
        <v>14</v>
      </c>
      <c r="B12" s="8">
        <f>ROUND(MAX(0, $B6 * 0.15 - 24840 / 12), 0)</f>
        <v>0</v>
      </c>
      <c r="C12" s="9">
        <f>ROUND(MAX(0, $C6 * 0.15 - 24840 / 12), 0)</f>
        <v>2567</v>
      </c>
      <c r="D12" s="9">
        <f>ROUND(MAX(0, $D6 * 0.15 - 24840 / 12), 0)</f>
        <v>3093</v>
      </c>
      <c r="E12" s="10">
        <f>ROUND(MAX(0, $E6 * 0.15 - 24840 / 12), 0)</f>
        <v>11799</v>
      </c>
      <c r="F12" s="10" t="s">
        <v>27</v>
      </c>
    </row>
    <row r="13" spans="1:6" s="1" customFormat="1" x14ac:dyDescent="0.25">
      <c r="A13" s="3" t="s">
        <v>15</v>
      </c>
      <c r="B13" s="5">
        <f xml:space="preserve"> $B9 - $B10 - $B11 - $B12</f>
        <v>8188</v>
      </c>
      <c r="C13" s="6">
        <f xml:space="preserve"> $C9 - $C10 - $C11 - $C12</f>
        <v>17967</v>
      </c>
      <c r="D13" s="6">
        <f xml:space="preserve"> $D9 - $D10 - $D11 - $D12</f>
        <v>19767</v>
      </c>
      <c r="E13" s="7">
        <f xml:space="preserve"> $E9 - $E10 - $E11 - $E12</f>
        <v>49611</v>
      </c>
      <c r="F13" s="4"/>
    </row>
    <row r="14" spans="1:6" x14ac:dyDescent="0.25">
      <c r="A14" s="8" t="s">
        <v>17</v>
      </c>
      <c r="B14" s="8">
        <v>1332</v>
      </c>
      <c r="C14" s="9">
        <v>1332</v>
      </c>
      <c r="D14" s="9">
        <v>1332</v>
      </c>
      <c r="E14" s="10">
        <v>12130</v>
      </c>
      <c r="F14" s="10" t="s">
        <v>31</v>
      </c>
    </row>
    <row r="15" spans="1:6" x14ac:dyDescent="0.25">
      <c r="A15" s="8" t="s">
        <v>18</v>
      </c>
      <c r="B15" s="8">
        <v>90</v>
      </c>
      <c r="C15" s="9">
        <v>90</v>
      </c>
      <c r="D15" s="9">
        <v>90</v>
      </c>
      <c r="E15" s="10">
        <v>90</v>
      </c>
      <c r="F15" s="10" t="s">
        <v>40</v>
      </c>
    </row>
    <row r="16" spans="1:6" x14ac:dyDescent="0.25">
      <c r="A16" s="8" t="s">
        <v>16</v>
      </c>
      <c r="B16" s="8">
        <f>ROUND(($B13 - $B14 - $B15) * (1 - 1 / 1.1986), 0)</f>
        <v>1121</v>
      </c>
      <c r="C16" s="9">
        <f>ROUND(($C13 - $C14 - $C15) * (1 - 1 / 1.1986), 0)</f>
        <v>2741</v>
      </c>
      <c r="D16" s="9">
        <f>ROUND(($D13 - $D14 - $D15) * (1 - 1 / 1.1986), 0)</f>
        <v>3040</v>
      </c>
      <c r="E16" s="10">
        <f>ROUND(($E13 - $E14 - $E15) * (1 - 1 / 1.1986), 0)</f>
        <v>6195</v>
      </c>
      <c r="F16" s="10" t="s">
        <v>30</v>
      </c>
    </row>
    <row r="17" spans="1:6" s="1" customFormat="1" x14ac:dyDescent="0.25">
      <c r="A17" s="3" t="s">
        <v>19</v>
      </c>
      <c r="B17" s="5">
        <f xml:space="preserve"> $B13 - $B14 - $B15 - $B16</f>
        <v>5645</v>
      </c>
      <c r="C17" s="6">
        <f xml:space="preserve"> $C13 - $C14 - $C15 - $C16</f>
        <v>13804</v>
      </c>
      <c r="D17" s="6">
        <f xml:space="preserve"> $D13 - $D14 - $D15 - $D16</f>
        <v>15305</v>
      </c>
      <c r="E17" s="7">
        <f xml:space="preserve"> $E13 - $E14 - $E15 - $E16</f>
        <v>31196</v>
      </c>
      <c r="F17" s="4"/>
    </row>
    <row r="18" spans="1:6" ht="15.75" thickBot="1" x14ac:dyDescent="0.3">
      <c r="A18" s="8" t="s">
        <v>20</v>
      </c>
      <c r="B18" s="8">
        <v>991</v>
      </c>
      <c r="C18" s="9">
        <v>991</v>
      </c>
      <c r="D18" s="9">
        <v>991</v>
      </c>
      <c r="E18" s="10">
        <v>991</v>
      </c>
      <c r="F18" s="10" t="s">
        <v>32</v>
      </c>
    </row>
    <row r="19" spans="1:6" s="1" customFormat="1" x14ac:dyDescent="0.25">
      <c r="A19" s="25" t="s">
        <v>21</v>
      </c>
      <c r="B19" s="26">
        <f xml:space="preserve"> $B17 - $B18</f>
        <v>4654</v>
      </c>
      <c r="C19" s="27">
        <f xml:space="preserve"> $C17 - $C18</f>
        <v>12813</v>
      </c>
      <c r="D19" s="27">
        <f xml:space="preserve"> $D17 - $D18</f>
        <v>14314</v>
      </c>
      <c r="E19" s="28">
        <f xml:space="preserve"> $E17 - $E18</f>
        <v>30205</v>
      </c>
      <c r="F19" s="29"/>
    </row>
    <row r="20" spans="1:6" s="1" customFormat="1" x14ac:dyDescent="0.25">
      <c r="A20" s="3" t="s">
        <v>23</v>
      </c>
      <c r="B20" s="14">
        <f xml:space="preserve"> $B19 / ($B2)</f>
        <v>0.35273609216310442</v>
      </c>
      <c r="C20" s="15">
        <f xml:space="preserve"> $C19 / ($C2)</f>
        <v>0.38726349513389347</v>
      </c>
      <c r="D20" s="15">
        <f xml:space="preserve"> $D19 / ($D2)</f>
        <v>0.38858725160169399</v>
      </c>
      <c r="E20" s="16">
        <f xml:space="preserve"> $E19 / ($E2)</f>
        <v>0.30525517938352703</v>
      </c>
      <c r="F20" s="4"/>
    </row>
    <row r="21" spans="1:6" s="1" customFormat="1" x14ac:dyDescent="0.25">
      <c r="A21" s="3" t="s">
        <v>22</v>
      </c>
      <c r="B21" s="5">
        <f xml:space="preserve"> $B2 - $B19</f>
        <v>8540</v>
      </c>
      <c r="C21" s="6">
        <f xml:space="preserve"> $C2 - $C19</f>
        <v>20273</v>
      </c>
      <c r="D21" s="6">
        <f xml:space="preserve"> $D2 - $D19</f>
        <v>22522</v>
      </c>
      <c r="E21" s="7">
        <f xml:space="preserve"> $E2 - $E19</f>
        <v>68745</v>
      </c>
      <c r="F21" s="4"/>
    </row>
    <row r="22" spans="1:6" s="1" customFormat="1" ht="15.75" thickBot="1" x14ac:dyDescent="0.3">
      <c r="A22" s="17" t="s">
        <v>24</v>
      </c>
      <c r="B22" s="22">
        <f xml:space="preserve"> $B21 / $B2</f>
        <v>0.64726390783689558</v>
      </c>
      <c r="C22" s="23">
        <f xml:space="preserve"> $C21 / $C2</f>
        <v>0.61273650486610653</v>
      </c>
      <c r="D22" s="23">
        <f xml:space="preserve"> $D21 / $D2</f>
        <v>0.61141274839830595</v>
      </c>
      <c r="E22" s="24">
        <f xml:space="preserve"> $E21 / $E2</f>
        <v>0.69474482061647291</v>
      </c>
      <c r="F22" s="18"/>
    </row>
    <row r="23" spans="1:6" s="1" customFormat="1" x14ac:dyDescent="0.25">
      <c r="A23" s="30"/>
      <c r="B23" s="31"/>
      <c r="C23" s="31"/>
      <c r="D23" s="31"/>
      <c r="E23" s="31"/>
      <c r="F23" s="30"/>
    </row>
    <row r="24" spans="1:6" x14ac:dyDescent="0.25">
      <c r="A24" s="36" t="s">
        <v>33</v>
      </c>
      <c r="B24" s="36"/>
      <c r="C24" s="36"/>
      <c r="D24" s="36"/>
      <c r="E24" s="36"/>
      <c r="F24" s="36"/>
    </row>
    <row r="25" spans="1:6" x14ac:dyDescent="0.25">
      <c r="A25" s="37" t="s">
        <v>34</v>
      </c>
      <c r="B25" s="37"/>
      <c r="C25" s="37"/>
      <c r="D25" s="37"/>
      <c r="E25" s="37"/>
      <c r="F25" s="37"/>
    </row>
    <row r="26" spans="1:6" x14ac:dyDescent="0.25">
      <c r="A26" s="32"/>
      <c r="B26" s="32"/>
      <c r="C26" s="32"/>
      <c r="D26" s="32"/>
      <c r="E26" s="32"/>
      <c r="F26" s="32"/>
    </row>
    <row r="27" spans="1:6" x14ac:dyDescent="0.25">
      <c r="A27" s="33" t="s">
        <v>35</v>
      </c>
      <c r="B27" s="33"/>
      <c r="C27" s="33"/>
      <c r="D27" s="33"/>
      <c r="E27" s="33"/>
      <c r="F27" s="33"/>
    </row>
    <row r="28" spans="1:6" x14ac:dyDescent="0.25">
      <c r="A28" s="32"/>
      <c r="B28" s="32"/>
      <c r="C28" s="32"/>
      <c r="D28" s="32"/>
      <c r="E28" s="32"/>
      <c r="F28" s="32"/>
    </row>
    <row r="29" spans="1:6" x14ac:dyDescent="0.25">
      <c r="A29" s="34" t="s">
        <v>36</v>
      </c>
      <c r="B29" s="34"/>
      <c r="C29" s="34"/>
      <c r="D29" s="34"/>
      <c r="E29" s="34"/>
      <c r="F29" s="34"/>
    </row>
    <row r="30" spans="1:6" x14ac:dyDescent="0.25">
      <c r="A30" s="34" t="s">
        <v>38</v>
      </c>
      <c r="B30" s="34"/>
      <c r="C30" s="34"/>
      <c r="D30" s="34"/>
      <c r="E30" s="34"/>
      <c r="F30" s="34"/>
    </row>
    <row r="31" spans="1:6" x14ac:dyDescent="0.25">
      <c r="A31" s="32"/>
      <c r="B31" s="32"/>
      <c r="C31" s="32"/>
      <c r="D31" s="32"/>
      <c r="E31" s="32"/>
      <c r="F31" s="32"/>
    </row>
    <row r="32" spans="1:6" x14ac:dyDescent="0.25">
      <c r="A32" s="33" t="s">
        <v>37</v>
      </c>
      <c r="B32" s="33"/>
      <c r="C32" s="33"/>
      <c r="D32" s="33"/>
      <c r="E32" s="33"/>
      <c r="F32" s="33"/>
    </row>
    <row r="33" spans="1:6" x14ac:dyDescent="0.25">
      <c r="A33" s="32"/>
      <c r="B33" s="32"/>
      <c r="C33" s="32"/>
      <c r="D33" s="32"/>
      <c r="E33" s="32"/>
      <c r="F33" s="32"/>
    </row>
    <row r="34" spans="1:6" x14ac:dyDescent="0.25">
      <c r="A34" s="35" t="s">
        <v>39</v>
      </c>
      <c r="B34" s="35"/>
      <c r="C34" s="35"/>
      <c r="D34" s="35"/>
      <c r="E34" s="35"/>
      <c r="F34" s="35"/>
    </row>
  </sheetData>
  <mergeCells count="7">
    <mergeCell ref="A32:F32"/>
    <mergeCell ref="A30:F30"/>
    <mergeCell ref="A34:F34"/>
    <mergeCell ref="A24:F24"/>
    <mergeCell ref="A25:F25"/>
    <mergeCell ref="A27:F27"/>
    <mergeCell ref="A29:F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státu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</dc:creator>
  <cp:lastModifiedBy>Urza</cp:lastModifiedBy>
  <dcterms:created xsi:type="dcterms:W3CDTF">2015-09-22T19:05:48Z</dcterms:created>
  <dcterms:modified xsi:type="dcterms:W3CDTF">2015-09-23T08:18:58Z</dcterms:modified>
</cp:coreProperties>
</file>