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cena státu" sheetId="1" r:id="rId1"/>
    <sheet name="nepřímé daně" sheetId="3" r:id="rId2"/>
    <sheet name="nemocenská" sheetId="2" r:id="rId3"/>
    <sheet name="krabička cigaret" sheetId="4" r:id="rId4"/>
  </sheets>
  <calcPr calcId="145621"/>
</workbook>
</file>

<file path=xl/calcChain.xml><?xml version="1.0" encoding="utf-8"?>
<calcChain xmlns="http://schemas.openxmlformats.org/spreadsheetml/2006/main">
  <c r="D19" i="1" l="1"/>
  <c r="G19" i="1" l="1"/>
  <c r="F19" i="1"/>
  <c r="E19" i="1"/>
  <c r="C19" i="1"/>
  <c r="B19" i="1"/>
  <c r="B14" i="4" l="1"/>
  <c r="K12" i="4"/>
  <c r="K8" i="4"/>
  <c r="K6" i="4"/>
  <c r="K5" i="4"/>
  <c r="K4" i="4"/>
  <c r="K3" i="4"/>
  <c r="K2" i="4"/>
  <c r="M8" i="4"/>
  <c r="M7" i="4"/>
  <c r="M6" i="4"/>
  <c r="M5" i="4"/>
  <c r="M4" i="4"/>
  <c r="M3" i="4"/>
  <c r="M2" i="4"/>
  <c r="E17" i="1"/>
  <c r="M12" i="4" l="1"/>
  <c r="M11" i="4"/>
  <c r="L5" i="4"/>
  <c r="L11" i="4"/>
  <c r="L7" i="4"/>
  <c r="J12" i="4"/>
  <c r="I3" i="4"/>
  <c r="I4" i="4"/>
  <c r="I5" i="4"/>
  <c r="I6" i="4"/>
  <c r="I8" i="4"/>
  <c r="I11" i="4"/>
  <c r="H3" i="4"/>
  <c r="H4" i="4"/>
  <c r="H5" i="4"/>
  <c r="H6" i="4"/>
  <c r="H8" i="4"/>
  <c r="H9" i="4"/>
  <c r="H11" i="4"/>
  <c r="E12" i="4"/>
  <c r="D12" i="4"/>
  <c r="F12" i="4"/>
  <c r="F5" i="4"/>
  <c r="G5" i="4" s="1"/>
  <c r="G11" i="4"/>
  <c r="G9" i="4"/>
  <c r="I9" i="4" s="1"/>
  <c r="G8" i="4"/>
  <c r="G7" i="4"/>
  <c r="G6" i="4"/>
  <c r="G4" i="4"/>
  <c r="G3" i="4"/>
  <c r="B12" i="4"/>
  <c r="E7" i="4"/>
  <c r="E4" i="4"/>
  <c r="E3" i="4"/>
  <c r="D11" i="4"/>
  <c r="C10" i="4"/>
  <c r="G10" i="4" s="1"/>
  <c r="C7" i="4"/>
  <c r="C9" i="4"/>
  <c r="H10" i="4" l="1"/>
  <c r="I10" i="4"/>
  <c r="C12" i="4"/>
  <c r="H7" i="4"/>
  <c r="G12" i="4"/>
  <c r="I7" i="4"/>
  <c r="L2" i="4"/>
  <c r="L12" i="4" s="1"/>
  <c r="B11" i="4"/>
  <c r="B7" i="4"/>
  <c r="B4" i="4"/>
  <c r="B3" i="4"/>
  <c r="B5" i="4" s="1"/>
  <c r="I12" i="4" l="1"/>
  <c r="H12" i="4"/>
  <c r="G2" i="4"/>
  <c r="B9" i="4"/>
  <c r="B10" i="4"/>
  <c r="B8" i="4"/>
  <c r="B6" i="4"/>
  <c r="G8" i="1"/>
  <c r="F8" i="1"/>
  <c r="H2" i="4" l="1"/>
  <c r="I2" i="4"/>
  <c r="D22" i="1"/>
  <c r="C22" i="1"/>
  <c r="B22" i="1"/>
  <c r="G20" i="1"/>
  <c r="F18" i="1"/>
  <c r="G18" i="1"/>
  <c r="E20" i="1"/>
  <c r="D20" i="1"/>
  <c r="C20" i="1"/>
  <c r="B20" i="1"/>
  <c r="D8" i="1"/>
  <c r="D9" i="1"/>
  <c r="D10" i="1"/>
  <c r="D12" i="1"/>
  <c r="D13" i="1"/>
  <c r="D14" i="1"/>
  <c r="D18" i="1"/>
  <c r="G9" i="1"/>
  <c r="G10" i="1"/>
  <c r="G12" i="1"/>
  <c r="G13" i="1"/>
  <c r="G14" i="1"/>
  <c r="E18" i="1"/>
  <c r="E14" i="1"/>
  <c r="E13" i="1"/>
  <c r="E12" i="1"/>
  <c r="E10" i="1"/>
  <c r="E9" i="1"/>
  <c r="E8" i="1"/>
  <c r="F9" i="1"/>
  <c r="F10" i="1"/>
  <c r="F7" i="1" s="1"/>
  <c r="F6" i="1" s="1"/>
  <c r="F12" i="1"/>
  <c r="F13" i="1"/>
  <c r="F14" i="1"/>
  <c r="G6" i="1" l="1"/>
  <c r="G5" i="1" s="1"/>
  <c r="E7" i="1"/>
  <c r="E6" i="1" s="1"/>
  <c r="E5" i="1" s="1"/>
  <c r="D7" i="1"/>
  <c r="D6" i="1"/>
  <c r="D5" i="1" s="1"/>
  <c r="D15" i="1"/>
  <c r="F5" i="1"/>
  <c r="G15" i="1"/>
  <c r="E15" i="1"/>
  <c r="F15" i="1"/>
  <c r="F16" i="1" s="1"/>
  <c r="B14" i="1"/>
  <c r="B8" i="1"/>
  <c r="B9" i="1"/>
  <c r="B10" i="1"/>
  <c r="B12" i="1"/>
  <c r="B13" i="1"/>
  <c r="B18" i="1"/>
  <c r="B7" i="1" l="1"/>
  <c r="D16" i="1"/>
  <c r="D17" i="1"/>
  <c r="D4" i="1"/>
  <c r="D3" i="1" s="1"/>
  <c r="D2" i="1" s="1"/>
  <c r="G16" i="1"/>
  <c r="G17" i="1"/>
  <c r="G4" i="1"/>
  <c r="G3" i="1" s="1"/>
  <c r="G2" i="1" s="1"/>
  <c r="G22" i="1" s="1"/>
  <c r="E16" i="1"/>
  <c r="E4" i="1"/>
  <c r="E3" i="1" s="1"/>
  <c r="E2" i="1" s="1"/>
  <c r="E22" i="1" s="1"/>
  <c r="F17" i="1"/>
  <c r="F21" i="1" s="1"/>
  <c r="F4" i="1"/>
  <c r="F3" i="1" s="1"/>
  <c r="F2" i="1" s="1"/>
  <c r="F22" i="1" s="1"/>
  <c r="B15" i="1"/>
  <c r="B16" i="1" s="1"/>
  <c r="B6" i="1"/>
  <c r="B5" i="1" s="1"/>
  <c r="D21" i="1" l="1"/>
  <c r="D23" i="1" s="1"/>
  <c r="D24" i="1" s="1"/>
  <c r="G21" i="1"/>
  <c r="G23" i="1" s="1"/>
  <c r="G24" i="1" s="1"/>
  <c r="F23" i="1"/>
  <c r="F24" i="1" s="1"/>
  <c r="E21" i="1"/>
  <c r="E23" i="1" s="1"/>
  <c r="E24" i="1" s="1"/>
  <c r="B4" i="1"/>
  <c r="B3" i="1" s="1"/>
  <c r="B2" i="1" s="1"/>
  <c r="B17" i="1"/>
  <c r="B21" i="1" l="1"/>
  <c r="B23" i="1" s="1"/>
  <c r="B24" i="1" s="1"/>
  <c r="G81" i="3" l="1"/>
  <c r="G76" i="3"/>
  <c r="G87" i="3"/>
  <c r="G430" i="3"/>
  <c r="G426" i="3"/>
  <c r="G424" i="3"/>
  <c r="G86" i="3"/>
  <c r="C18" i="1" l="1"/>
  <c r="F3" i="3" l="1"/>
  <c r="E3" i="3"/>
  <c r="D3" i="3"/>
  <c r="C14" i="1" l="1"/>
  <c r="C13" i="1"/>
  <c r="C12" i="1"/>
  <c r="C8" i="1"/>
  <c r="C9" i="1"/>
  <c r="C10" i="1"/>
  <c r="C7" i="1" l="1"/>
  <c r="C6" i="1" s="1"/>
  <c r="C5" i="1" s="1"/>
  <c r="C4" i="1" s="1"/>
  <c r="C3" i="1" s="1"/>
  <c r="C15" i="1"/>
  <c r="C16" i="1" s="1"/>
  <c r="A4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2" i="1" l="1"/>
  <c r="G3" i="3"/>
  <c r="C17" i="1" s="1"/>
  <c r="C39" i="2"/>
  <c r="A40" i="2" s="1"/>
  <c r="C21" i="1" l="1"/>
  <c r="C23" i="1" s="1"/>
  <c r="C24" i="1" s="1"/>
</calcChain>
</file>

<file path=xl/sharedStrings.xml><?xml version="1.0" encoding="utf-8"?>
<sst xmlns="http://schemas.openxmlformats.org/spreadsheetml/2006/main" count="1739" uniqueCount="1711">
  <si>
    <t>délky PN (T)</t>
  </si>
  <si>
    <t>počet dní na PN &gt;= T dnů ze 100k dní</t>
  </si>
  <si>
    <t>zaměstnavatel</t>
  </si>
  <si>
    <t>celkem</t>
  </si>
  <si>
    <t>Výpočet, jakou část nemocenské celkem platí zaměstnavatel, který platí prvních 14 dnů dle zákonů 187/2006 Sb., 262/2006 Sb. a 32/2019 Sb. (zdroj dat: https://www.uzis.cz/res/f/008412/uppn2021.pdf; používám data z roku 2021, novější nejsou k dispozici):</t>
  </si>
  <si>
    <t>zákonné pojištění odpovědnosti</t>
  </si>
  <si>
    <t>náklady z regulací</t>
  </si>
  <si>
    <t>hrubá mzda</t>
  </si>
  <si>
    <t>sociální pojištění (zaměstnavatel)</t>
  </si>
  <si>
    <t>zdravotní pojištění (zaměstnavatel)</t>
  </si>
  <si>
    <t>zdravotní pojištění (zaměstnanec)</t>
  </si>
  <si>
    <t>sociální pojištění (zaměstnanec)</t>
  </si>
  <si>
    <t>daň z příjmu (se slevou na poplatníka)</t>
  </si>
  <si>
    <t>čistá mzda</t>
  </si>
  <si>
    <t>ECOICOP</t>
  </si>
  <si>
    <t>E00</t>
  </si>
  <si>
    <t>ÚHRN</t>
  </si>
  <si>
    <t>E01</t>
  </si>
  <si>
    <t>POTRAVINY A NEALKOHOLICKÉ NÁPOJE</t>
  </si>
  <si>
    <t>E01.1</t>
  </si>
  <si>
    <t>Potraviny</t>
  </si>
  <si>
    <t>E01.11</t>
  </si>
  <si>
    <t>Pekárenské výrobky; obiloviny</t>
  </si>
  <si>
    <t>E01.111</t>
  </si>
  <si>
    <t>RÝŽE</t>
  </si>
  <si>
    <t>E01.112</t>
  </si>
  <si>
    <t>MOUKA A JINÉ OBILOVINY</t>
  </si>
  <si>
    <t>E01.113</t>
  </si>
  <si>
    <t xml:space="preserve">CHLÉB </t>
  </si>
  <si>
    <t>E01.114</t>
  </si>
  <si>
    <t>OSTATNÍ PEKÁRENSKÉ VÝROBKY</t>
  </si>
  <si>
    <t>E01.115</t>
  </si>
  <si>
    <t>PIZZA</t>
  </si>
  <si>
    <t>E01.116</t>
  </si>
  <si>
    <t>TĚSTOVINY A KUSKUS</t>
  </si>
  <si>
    <t>E01.117</t>
  </si>
  <si>
    <t>SNÍDAŇOVÉ CEREÁLIE</t>
  </si>
  <si>
    <t>E01.118</t>
  </si>
  <si>
    <t>JINÉ VÝROBKY Z OBILOVIN</t>
  </si>
  <si>
    <t>E01.12</t>
  </si>
  <si>
    <t>Maso</t>
  </si>
  <si>
    <t>E01.121</t>
  </si>
  <si>
    <t>HOVĚZÍ A TELECÍ MASO</t>
  </si>
  <si>
    <t>E01.122</t>
  </si>
  <si>
    <t>VEPŘOVÉ MASO</t>
  </si>
  <si>
    <t>E01.124</t>
  </si>
  <si>
    <t>DRŮBEŽ</t>
  </si>
  <si>
    <t>E01.125</t>
  </si>
  <si>
    <t>JINÉ MASO</t>
  </si>
  <si>
    <t>E01.126</t>
  </si>
  <si>
    <t>JEDLÉ DROBY</t>
  </si>
  <si>
    <t>E01.127</t>
  </si>
  <si>
    <t>SUŠENÉ, SOLENÉ NEBO UZENÉ MASO</t>
  </si>
  <si>
    <t>E01.128</t>
  </si>
  <si>
    <t>OSTATNÍ MASNÉ POLOTOVARY</t>
  </si>
  <si>
    <t>E01.13</t>
  </si>
  <si>
    <t>Ryby a mořské plody</t>
  </si>
  <si>
    <t>E01.131</t>
  </si>
  <si>
    <t>RYBY, ČERSTVÉ NEBO CHLAZENÉ</t>
  </si>
  <si>
    <t>E01.132</t>
  </si>
  <si>
    <t>RYBY, ZMRAZENÉ</t>
  </si>
  <si>
    <t>E01.135</t>
  </si>
  <si>
    <t>SUŠENÉ, SOLENÉ NEBO UZENÉ RYBY A MOŘSKÉ PLODY</t>
  </si>
  <si>
    <t>E01.136</t>
  </si>
  <si>
    <t>OSTATNÍ KONZERVOVANÉ NEBO ZPRAC. PŘÍPRAVKY Z RYB A MOŘSKÝCH PLODŮ</t>
  </si>
  <si>
    <t>E01.14</t>
  </si>
  <si>
    <t>Mléko, sýry a vejce</t>
  </si>
  <si>
    <t>E01.141</t>
  </si>
  <si>
    <t>MLÉKO PLNOTUČNÉ</t>
  </si>
  <si>
    <t>E01.142</t>
  </si>
  <si>
    <t>MLÉKO NÍZKOTUČNÉ</t>
  </si>
  <si>
    <t>E01.143</t>
  </si>
  <si>
    <t>SUŠENÉ MLÉKO</t>
  </si>
  <si>
    <t>E01.144</t>
  </si>
  <si>
    <t>JOGURTY</t>
  </si>
  <si>
    <t>E01.145</t>
  </si>
  <si>
    <t>SÝRY A TVAROHY</t>
  </si>
  <si>
    <t>E01.146</t>
  </si>
  <si>
    <t>OSTATNÍ MLÉČNÉ VÝROBKY</t>
  </si>
  <si>
    <t>E01.147</t>
  </si>
  <si>
    <t>VEJCE</t>
  </si>
  <si>
    <t>E01.15</t>
  </si>
  <si>
    <t>Oleje a tuky</t>
  </si>
  <si>
    <t>E01.151</t>
  </si>
  <si>
    <t>MÁSLO</t>
  </si>
  <si>
    <t>E01.152</t>
  </si>
  <si>
    <t>MARGARÍN A OSTATNÍ ROSTLINNÉ TUKY</t>
  </si>
  <si>
    <t>E01.153</t>
  </si>
  <si>
    <t>OLIVOVÝ OLEJ</t>
  </si>
  <si>
    <t>E01.154</t>
  </si>
  <si>
    <t>OSTATNÍ JEDLÉ OLEJE</t>
  </si>
  <si>
    <t>E01.155</t>
  </si>
  <si>
    <t>OSTATNÍ JEDLÉ ŽIVOČIŠNÉ TUKY</t>
  </si>
  <si>
    <t>E01.16</t>
  </si>
  <si>
    <t>Ovoce</t>
  </si>
  <si>
    <t>E01.161</t>
  </si>
  <si>
    <t>OVOCE, ČERSTVÉ NEBO CHLAZENÉ</t>
  </si>
  <si>
    <t>E01.163</t>
  </si>
  <si>
    <t>SUŠENÉ OVOCE A OŘECHY</t>
  </si>
  <si>
    <t>E01.164</t>
  </si>
  <si>
    <t>KONZERVOVANÉ OVOCE A VÝROBKY Z OVOCE</t>
  </si>
  <si>
    <t>E01.17</t>
  </si>
  <si>
    <t>Zelenina</t>
  </si>
  <si>
    <t>E01.171</t>
  </si>
  <si>
    <t>ZELENINA KROMĚ BRAMBOR A OSTATNÍCH HLÍZ, ČERSTVÁ NEBO CHLAZENÁ</t>
  </si>
  <si>
    <t>E01.172</t>
  </si>
  <si>
    <t>ZELENINA KROMĚ BRAMBOR A OSTATNÍCH HLÍZ, ZMRAZENÁ</t>
  </si>
  <si>
    <t>E01.173</t>
  </si>
  <si>
    <t>SUŠENÁ ZELENINA, OSTATNÍ KONZERVOVANÁ NEBO ZPRACOVANÁ ZELENINA</t>
  </si>
  <si>
    <t>E01.174</t>
  </si>
  <si>
    <t>BRAMBORY</t>
  </si>
  <si>
    <t>E01.175</t>
  </si>
  <si>
    <t>BRAMBOROVÉ LUPÍNKY</t>
  </si>
  <si>
    <t>E01.176</t>
  </si>
  <si>
    <t>OSTATNÍ HLÍZY A VÝROBKY Z HLÍZ</t>
  </si>
  <si>
    <t>E01.18</t>
  </si>
  <si>
    <t>Cukr, marmeláda, med, čokoláda a cukrovinky</t>
  </si>
  <si>
    <t>E01.181</t>
  </si>
  <si>
    <t>CUKR</t>
  </si>
  <si>
    <t>E01.182</t>
  </si>
  <si>
    <t>DŽEMY, MARMELÁDY A MED</t>
  </si>
  <si>
    <t>E01.183</t>
  </si>
  <si>
    <t>ČOKOLÁDA</t>
  </si>
  <si>
    <t>E01.184</t>
  </si>
  <si>
    <t>CUKROVINKY</t>
  </si>
  <si>
    <t>E01.185</t>
  </si>
  <si>
    <t>ZMRZLINÁŘSKÉ VÝROBKY A ZMRZLINA</t>
  </si>
  <si>
    <t>E01.19</t>
  </si>
  <si>
    <t>Potravinářské výrobky jinde neuvedené</t>
  </si>
  <si>
    <t>E01.191</t>
  </si>
  <si>
    <t>OMÁČKY, OCHUCOVADLA</t>
  </si>
  <si>
    <t>E01.192</t>
  </si>
  <si>
    <t>SŮL, KOŘENÍ A BYLINY UŽÍVANÉ V KUCHYNI</t>
  </si>
  <si>
    <t>E01.193</t>
  </si>
  <si>
    <t>DĚTSKÉ VÝŽIVY</t>
  </si>
  <si>
    <t>E01.194</t>
  </si>
  <si>
    <t>HOTOVÁ JÍDLA</t>
  </si>
  <si>
    <t>E01.199</t>
  </si>
  <si>
    <t>OSTATNÍ POTRAVINÁŘSKÉ VÝROBKY j.n.</t>
  </si>
  <si>
    <t>E01.2</t>
  </si>
  <si>
    <t>Nealkoholické nápoje</t>
  </si>
  <si>
    <t>E01.21</t>
  </si>
  <si>
    <t>Káva, čaj a kakao</t>
  </si>
  <si>
    <t>E01.211</t>
  </si>
  <si>
    <t>KÁVA</t>
  </si>
  <si>
    <t>E01.212</t>
  </si>
  <si>
    <t>ČAJ</t>
  </si>
  <si>
    <t>E01.213</t>
  </si>
  <si>
    <t>KAKAO A ČOKOLÁDA V PRÁŠKU</t>
  </si>
  <si>
    <t>E01.22</t>
  </si>
  <si>
    <t>Minerální vody, nealkoholické nápoje, ovocné a zeleninové šťávy</t>
  </si>
  <si>
    <t>E01.221</t>
  </si>
  <si>
    <t>MINERÁLNÍ NEBO PRAMENITÉ VODY</t>
  </si>
  <si>
    <t>E01.222</t>
  </si>
  <si>
    <t>NEALKOHOLICKÉ NÁPOJE j.n.</t>
  </si>
  <si>
    <t>E01.223</t>
  </si>
  <si>
    <t>OVOCNÉ A ZELENINOVÉ ŠŤÁVY</t>
  </si>
  <si>
    <t>E02</t>
  </si>
  <si>
    <t>ALKOHOLICKÉ NÁPOJE, TABÁK</t>
  </si>
  <si>
    <t>E02.1</t>
  </si>
  <si>
    <t>Alkoholické nápoje</t>
  </si>
  <si>
    <t>E02.11</t>
  </si>
  <si>
    <t>Lihoviny</t>
  </si>
  <si>
    <t>E02.111</t>
  </si>
  <si>
    <t>DESTILÁTY A LIKÉRY</t>
  </si>
  <si>
    <t>E02.12</t>
  </si>
  <si>
    <t>Vína</t>
  </si>
  <si>
    <t>E02.121</t>
  </si>
  <si>
    <t>VÍNO Z VINNÝCH HROZNŮ</t>
  </si>
  <si>
    <t>E02.123</t>
  </si>
  <si>
    <t>FORTIFIKOVANÉ (OBOHACENÉ) VÍNO</t>
  </si>
  <si>
    <t>E02.13</t>
  </si>
  <si>
    <t>Piva</t>
  </si>
  <si>
    <t>E02.131</t>
  </si>
  <si>
    <t>LEŽÁKY</t>
  </si>
  <si>
    <t>E02.132</t>
  </si>
  <si>
    <t>OSTATNÍ ALKOHOLICKÁ PIVA</t>
  </si>
  <si>
    <t>E02.2</t>
  </si>
  <si>
    <t>Tabák</t>
  </si>
  <si>
    <t>E02.20</t>
  </si>
  <si>
    <t>E02.201</t>
  </si>
  <si>
    <t>CIGARETY</t>
  </si>
  <si>
    <t>E02.203</t>
  </si>
  <si>
    <t>JINÉ TABÁKOVÉ VÝROBKY</t>
  </si>
  <si>
    <t>E03</t>
  </si>
  <si>
    <t>ODÍVÁNÍ A OBUV</t>
  </si>
  <si>
    <t>E03.1</t>
  </si>
  <si>
    <t>Odívání</t>
  </si>
  <si>
    <t>E03.11</t>
  </si>
  <si>
    <t>Oděvní materiály</t>
  </si>
  <si>
    <t>E03.110</t>
  </si>
  <si>
    <t>ODĚVNÍ MATERIÁLY</t>
  </si>
  <si>
    <t>E03.110.01</t>
  </si>
  <si>
    <t>ŠATOVKA DÁMSKÁ</t>
  </si>
  <si>
    <t>E03.12</t>
  </si>
  <si>
    <t>Oděvy</t>
  </si>
  <si>
    <t>E03.121</t>
  </si>
  <si>
    <t>PÁNSKÉ ODĚVY</t>
  </si>
  <si>
    <t>E03.121.01</t>
  </si>
  <si>
    <t>PÁNSKÉ PYŽAMO</t>
  </si>
  <si>
    <t>E03.121.02</t>
  </si>
  <si>
    <t>PÁNSKÁ KOŠILE - KLASICKÁ</t>
  </si>
  <si>
    <t>E03.121.03</t>
  </si>
  <si>
    <t>PÁNSKÝ PULOVR BAVLNĚNÝ - MIKINA</t>
  </si>
  <si>
    <t>E03.121.04</t>
  </si>
  <si>
    <t>PÁNSKÝ PULOVR BAVNĚNÝ- TRIČKO</t>
  </si>
  <si>
    <t>E03.121.05</t>
  </si>
  <si>
    <t>PÁNSKÉ SPODNÍ PRÁDLO</t>
  </si>
  <si>
    <t>E03.121.06</t>
  </si>
  <si>
    <t>PÁNSKÝ PULOVR</t>
  </si>
  <si>
    <t>E03.121.07</t>
  </si>
  <si>
    <t>PÁNSKÝ OBLEK</t>
  </si>
  <si>
    <t>E03.121.08</t>
  </si>
  <si>
    <t>PÁNSKÁ BUNDA LETNÍ</t>
  </si>
  <si>
    <t>E03.121.09</t>
  </si>
  <si>
    <t>PÁNSKÁ BUNDA ZIMNÍ</t>
  </si>
  <si>
    <t>E03.121.10</t>
  </si>
  <si>
    <t>PÁNSKÉ KALHOTY</t>
  </si>
  <si>
    <t>E03.121.11</t>
  </si>
  <si>
    <t>PÁNSKÉ KALHOTY JEANSOVÉ - KLASICKÉ</t>
  </si>
  <si>
    <t>E03.121.12</t>
  </si>
  <si>
    <t>PÁNSKÉ SPORTOVNÍ KALHOTY LYŽAŘSKÉ</t>
  </si>
  <si>
    <t>E03.121.13</t>
  </si>
  <si>
    <t>PÁNSKÉ PONOŽKY BAVLNĚNÉ</t>
  </si>
  <si>
    <t>E03.121.14</t>
  </si>
  <si>
    <t>PÁNSKÉ SPORTOVNÍ KALHOTY LYŽAŘSKÉ  - internetový obchod</t>
  </si>
  <si>
    <t>E03.122</t>
  </si>
  <si>
    <t>DÁMSKÉ ODĚVY</t>
  </si>
  <si>
    <t>E03.122.01</t>
  </si>
  <si>
    <t>DÁMSKÉ KALHOTKY BAVLNĚNÉ</t>
  </si>
  <si>
    <t>E03.122.02</t>
  </si>
  <si>
    <t>DÁMSKÉ PLAVKY</t>
  </si>
  <si>
    <t>E03.122.03</t>
  </si>
  <si>
    <t>DÁMSKÁ VESTA</t>
  </si>
  <si>
    <t>E03.122.04</t>
  </si>
  <si>
    <t>DÁMSKÝ PULOVR - DLOUHÝ RUKÁV</t>
  </si>
  <si>
    <t>E03.122.05</t>
  </si>
  <si>
    <t>DÁMSKÁ PODPRSENKA</t>
  </si>
  <si>
    <t>E03.122.06</t>
  </si>
  <si>
    <t>DÁMSKÝ PULOVR - KRÁTKÝ RUKÁV</t>
  </si>
  <si>
    <t>E03.122.07</t>
  </si>
  <si>
    <t>DÁMSKÝ PLÁŠŤ ZIMNÍ</t>
  </si>
  <si>
    <t>E03.122.08</t>
  </si>
  <si>
    <t>DÁMSKÁ BUNDA ZIMNÍ</t>
  </si>
  <si>
    <t>E03.122.09</t>
  </si>
  <si>
    <t>DÁMSKÉ SAKO</t>
  </si>
  <si>
    <t>E03.122.10</t>
  </si>
  <si>
    <t>DÁMSKÉ ŠATY LETNÍ</t>
  </si>
  <si>
    <t>E03.122.11</t>
  </si>
  <si>
    <t>DÁMSKÁ HALENKA</t>
  </si>
  <si>
    <t>E03.122.12</t>
  </si>
  <si>
    <t>DÁMSKÁ SUKNĚ</t>
  </si>
  <si>
    <t>E03.122.13</t>
  </si>
  <si>
    <t>DÁMSKÉ KALHOTY</t>
  </si>
  <si>
    <t>E03.122.14</t>
  </si>
  <si>
    <t>DÁMSKÉ SAKO (KABÁTEK, BUNDA) KOŽENÉ</t>
  </si>
  <si>
    <t>E03.122.15</t>
  </si>
  <si>
    <t>DÁMSKÉ JEANSOVÉ KALHOTY</t>
  </si>
  <si>
    <t>E03.122.16</t>
  </si>
  <si>
    <t>DÁMSKÉ PONOŽKY BAVLNĚNÉ</t>
  </si>
  <si>
    <t>E03.122.17</t>
  </si>
  <si>
    <t>DÁMSKÉ PUNČOCHOVÉ KALHOTY</t>
  </si>
  <si>
    <t>E03.123</t>
  </si>
  <si>
    <t>DĚTSKÉ ODĚVY</t>
  </si>
  <si>
    <t>E03.123.01</t>
  </si>
  <si>
    <t>DÍVČÍ KALHOTKY BAVLNĚNÉ</t>
  </si>
  <si>
    <t>E03.123.02</t>
  </si>
  <si>
    <t>DĚTSKÉ PYŽAMO BAVLNĚNÉ</t>
  </si>
  <si>
    <t>E03.123.03</t>
  </si>
  <si>
    <t>DĚTSKÝ PULOVR BAVLNĚNÝ - MIKINA</t>
  </si>
  <si>
    <t>E03.123.04</t>
  </si>
  <si>
    <t>DĚTSKÝ PULOVR BAVLNĚNÝ - TRIČKO</t>
  </si>
  <si>
    <t>E03.123.05</t>
  </si>
  <si>
    <t>DĚTSKÝ PULOVR BAVLNĚNÝ - TRIČKO, DLOUHÝ RUKÁV</t>
  </si>
  <si>
    <t>E03.123.06</t>
  </si>
  <si>
    <t>KOJENECKÉ BODY</t>
  </si>
  <si>
    <t>E03.123.07</t>
  </si>
  <si>
    <t>DĚTSKÁ BUNDA ZIMNÍ</t>
  </si>
  <si>
    <t>E03.123.08</t>
  </si>
  <si>
    <t>DĚTSKÁ LYŽAŘSKÁ SOUPRAVA</t>
  </si>
  <si>
    <t>E03.123.09</t>
  </si>
  <si>
    <t>DĚTSKÉ JEANSOVÉ KALHOTY</t>
  </si>
  <si>
    <t>E03.123.11</t>
  </si>
  <si>
    <t>DĚTSKÉ PUNČOCHOVÉ KALHOTY</t>
  </si>
  <si>
    <t>E03.123.12</t>
  </si>
  <si>
    <t>DĚTSKÉ PONOŽKY BAVLNĚNÉ</t>
  </si>
  <si>
    <t>E03.123.13</t>
  </si>
  <si>
    <t>DÍVČÍ SUKNĚ/ŠATY</t>
  </si>
  <si>
    <t>E03.13</t>
  </si>
  <si>
    <t>Oděvní doplňky a textilní galanterie</t>
  </si>
  <si>
    <t>E03.131</t>
  </si>
  <si>
    <t>OSTATNÍ ODĚVNÍ DOPLŇKY</t>
  </si>
  <si>
    <t>E03.131.01</t>
  </si>
  <si>
    <t>DÁMSKÝ ŠÁTEK /ŠÁLKA/</t>
  </si>
  <si>
    <t>E03.131.02</t>
  </si>
  <si>
    <t>ČEPICE BASEBALOVÁ</t>
  </si>
  <si>
    <t>E03.131.03</t>
  </si>
  <si>
    <t>PÁNSKÉ RUKAVICE KOŽENÉ</t>
  </si>
  <si>
    <t>E03.132</t>
  </si>
  <si>
    <t>TEXTILNÍ GALANTERIE</t>
  </si>
  <si>
    <t>E03.132.01</t>
  </si>
  <si>
    <t>NITĚ ŠICÍ</t>
  </si>
  <si>
    <t>E03.14</t>
  </si>
  <si>
    <t>Čištění, opravy a půjčování oděvů</t>
  </si>
  <si>
    <t>E03.141</t>
  </si>
  <si>
    <t>ČIŠTĚNÍ ODĚVŮ</t>
  </si>
  <si>
    <t>E03.141.01</t>
  </si>
  <si>
    <t>ČIŠTĚNÍ PÁNSKÉHO OBLEKU</t>
  </si>
  <si>
    <t>E03.142</t>
  </si>
  <si>
    <t>OPRAVY A PŮJČOVÁNÍ ODĚVŮ</t>
  </si>
  <si>
    <t>E03.142.01</t>
  </si>
  <si>
    <t>PŮJČOVÁNÍ SVATEBNÍCH ŠATŮ</t>
  </si>
  <si>
    <t>E03.2</t>
  </si>
  <si>
    <t>Obuv včetně oprav</t>
  </si>
  <si>
    <t>E03.21</t>
  </si>
  <si>
    <t>Obuv</t>
  </si>
  <si>
    <t>E03.211</t>
  </si>
  <si>
    <t>PÁNSKÁ OBUV</t>
  </si>
  <si>
    <t>E03.211.01</t>
  </si>
  <si>
    <t>PÁNSKÁ VYCHÁZKOVÁ OBUV CELOROČNÍ KOŽENÁ</t>
  </si>
  <si>
    <t>E03.211.02</t>
  </si>
  <si>
    <t>PÁNSKÁ VYCHÁZKOVÁ OBUV LETNÍ KOŽENÁ</t>
  </si>
  <si>
    <t>E03.211.03</t>
  </si>
  <si>
    <t>PÁNSKÁ VYCHÁZKOVÁ OBUV ZIMNÍ KOŽENÁ</t>
  </si>
  <si>
    <t>E03.211.04</t>
  </si>
  <si>
    <t>PÁNSKÁ OBUV PRO VOLNÝ ČAS - KOŽENÁ</t>
  </si>
  <si>
    <t>E03.211.05</t>
  </si>
  <si>
    <t>PÁNSKÁ OBUV PRO VOLNÝ ČAS - KOŽENÁ  - internetový obchod</t>
  </si>
  <si>
    <t>E03.212</t>
  </si>
  <si>
    <t>DÁMSKÁ OBUV</t>
  </si>
  <si>
    <t>E03.212.01</t>
  </si>
  <si>
    <t>DÁMSKÁ VYCHÁZKOVÁ OBUV CELOROČNÍ KOŽENÁ</t>
  </si>
  <si>
    <t>E03.212.02</t>
  </si>
  <si>
    <t>DÁMSKÁ VYCHÁZKOVÁ OBUV LETNÍ KOŽENÁ</t>
  </si>
  <si>
    <t>E03.212.03</t>
  </si>
  <si>
    <t>DÁMSKÁ VYCHÁZKOVÁ OBUV ZIMNÍ KOŽENÁ</t>
  </si>
  <si>
    <t>E03.212.04</t>
  </si>
  <si>
    <t>DÁMSKÁ OBUV PRO VOLNÝ ČAS - TEXTILNÍ</t>
  </si>
  <si>
    <t>E03.212.05</t>
  </si>
  <si>
    <t>DÁMSKÁ OBUV DOMÁCÍ</t>
  </si>
  <si>
    <t>E03.213</t>
  </si>
  <si>
    <t>DĚTSKÁ OBUV</t>
  </si>
  <si>
    <t>E03.213.01</t>
  </si>
  <si>
    <t>DĚTSKÁ OBUV VYCHÁZKOVÁ CELOROČNÍ KOŽENÁ</t>
  </si>
  <si>
    <t>E03.213.02</t>
  </si>
  <si>
    <t>DĚTSKÁ OBUV VYCHÁZKOVÁ LETNÍ KOŽENÁ</t>
  </si>
  <si>
    <t>E03.213.03</t>
  </si>
  <si>
    <t>DĚTSKÁ OBUV VYCHÁZKOVÁ ZIMNÍ KOŽENÁ</t>
  </si>
  <si>
    <t>E03.213.04</t>
  </si>
  <si>
    <t>DĚTSKÁ OBUV PRO VOLNÝ ČAS - KOŽENÁ</t>
  </si>
  <si>
    <t>E03.213.05</t>
  </si>
  <si>
    <t>DĚTSKÁ OBUV DOMÁCÍ TEXTILNÍ</t>
  </si>
  <si>
    <t>E03.213.06</t>
  </si>
  <si>
    <t>DĚTSKÁ OBUV ZIMNÍ - SNĚHULE</t>
  </si>
  <si>
    <t>E03.22</t>
  </si>
  <si>
    <t>Opravy a půjčování obuvi</t>
  </si>
  <si>
    <t>E03.220</t>
  </si>
  <si>
    <t>OPRAVY A PŮJČOVÁNÍ OBUVI</t>
  </si>
  <si>
    <t>E03.220.01</t>
  </si>
  <si>
    <t>VÝMĚNA DÁMSKÝCH PATNÍKŮ - EXPRES</t>
  </si>
  <si>
    <t>E04</t>
  </si>
  <si>
    <t>BYDLENÍ, VODA, ENERGIE, PALIVA</t>
  </si>
  <si>
    <t>E04.1</t>
  </si>
  <si>
    <t>Nájemné z bytu</t>
  </si>
  <si>
    <t>E04.11</t>
  </si>
  <si>
    <t>Nájemné placené nájemníky za první (hlavní) bydliště</t>
  </si>
  <si>
    <t>E04.110</t>
  </si>
  <si>
    <t>NÁJEMNÉ PLACENÉ NÁJEMNÍKY ZA PRVNÍ (HLAVNÍ) BYDLIŠTĚ</t>
  </si>
  <si>
    <t>E04.110.01</t>
  </si>
  <si>
    <t>BYT NÁJEMNÍ - 2 OBYTNÉ MÍSTNOSTI - SE SMLUVNÍM NÁJMEM</t>
  </si>
  <si>
    <t>E04.110.02</t>
  </si>
  <si>
    <t>SUBI TRŽNÍ NÁJEMNÉ ZPROSTŘEDKOVANÉ RK</t>
  </si>
  <si>
    <t>E04.110.03</t>
  </si>
  <si>
    <t>BYT NÁJEMNÍ - 1 OBYTNÁ MÍSTNOST</t>
  </si>
  <si>
    <t>E04.110.04</t>
  </si>
  <si>
    <t>BYT NÁJEMNÍ - 2 OBYTNÉ MÍSTNOSTI</t>
  </si>
  <si>
    <t>E04.110.05</t>
  </si>
  <si>
    <t>BYT NÁJEMNÍ - 3 OBYTNÉ MÍSTNOSTI</t>
  </si>
  <si>
    <t>E04.110.06</t>
  </si>
  <si>
    <t>BYT NÁJEMNÍ - 4 OBYTNÉ MÍSTNOSTI</t>
  </si>
  <si>
    <t>E04.110.07</t>
  </si>
  <si>
    <t>BYT DRUŽSTEVNÍ I. KATEGORIE - 2 OBYTNÉ MÍSTNOSTI a SVJ</t>
  </si>
  <si>
    <t>E04.110.08</t>
  </si>
  <si>
    <t>BYT DRUŽSTEVNÍ I. KATEGORIE - 3 OBYTNÉ MÍSTNOSTI a SVJ</t>
  </si>
  <si>
    <t>E04.110.09</t>
  </si>
  <si>
    <t>BYT DRUŽSTEVNÍ I. KATEGORIE - 4 OBYTNÉ MÍSTNOSTI a SVJ</t>
  </si>
  <si>
    <t>E04.2</t>
  </si>
  <si>
    <t>Imputované nájemné za bydlení (náklady vlastnického bydlení)</t>
  </si>
  <si>
    <t>E04.21</t>
  </si>
  <si>
    <t>Imputované nájemné vlastníků - nájemníků (náklady vlast. bydlení)</t>
  </si>
  <si>
    <t>E04.210</t>
  </si>
  <si>
    <t>IMPUTOVANÉ NÁJEMNÉ VLASTNÍKŮ - NÁJEMNÍKŮ (NÁKLADY VLAST. BYDLENÍ)</t>
  </si>
  <si>
    <t>E04.210.01</t>
  </si>
  <si>
    <t>SUBI NÁKLADY NA POŘÍZENÍ, REKONSTRUKCE A ÚDRŽBU VLAST. BYDLENÍ</t>
  </si>
  <si>
    <t>E04.3</t>
  </si>
  <si>
    <t>Běžná údržba a drobné opravy bytu</t>
  </si>
  <si>
    <t>E04.31</t>
  </si>
  <si>
    <t>Výrobky pro běžnou údržbu a drobné opravy bytu</t>
  </si>
  <si>
    <t>E04.310</t>
  </si>
  <si>
    <t>VÝROBKY PRO BĚŽNOU ÚDRŽBU A DROBNÉ OPRAVY BYTU</t>
  </si>
  <si>
    <t>E04.310.01</t>
  </si>
  <si>
    <t>OBKLADAČKY POROVINOVÉ</t>
  </si>
  <si>
    <t>E04.310.02</t>
  </si>
  <si>
    <t>UMYVADLO</t>
  </si>
  <si>
    <t>E04.310.03</t>
  </si>
  <si>
    <t>BATERIE DŘEZOVÁ 1/2 coulová</t>
  </si>
  <si>
    <t>E04.310.04</t>
  </si>
  <si>
    <t>OMÍTKOVÁ SMĚS</t>
  </si>
  <si>
    <t>E04.310.05</t>
  </si>
  <si>
    <t>PRIMALEX PLUS BÍLÝ</t>
  </si>
  <si>
    <t>E04.310.06</t>
  </si>
  <si>
    <t>UNIVERZÁLNÍ AKRYLÁTOVÁ BARVA</t>
  </si>
  <si>
    <t>E04.310.07</t>
  </si>
  <si>
    <t>DŘEVĚNÁ PODLAHA</t>
  </si>
  <si>
    <t>E04.310.08</t>
  </si>
  <si>
    <t>SÁDROKARTONOVÉ DESKY</t>
  </si>
  <si>
    <t>E04.310.09</t>
  </si>
  <si>
    <t>SILIKONOVÝ TMEL</t>
  </si>
  <si>
    <t>E04.32</t>
  </si>
  <si>
    <t>Služby pro běžnou údržbu a drobné opravy bytu</t>
  </si>
  <si>
    <t>E04.321</t>
  </si>
  <si>
    <t>INSTALATÉRSKÉ SLUŽBY</t>
  </si>
  <si>
    <t>E04.321.01</t>
  </si>
  <si>
    <t>INSTALATÉRSKÉ PRÁCE - VÝMĚNA BATERIE</t>
  </si>
  <si>
    <t>E04.323</t>
  </si>
  <si>
    <t>ÚDRŽBA VYTÁPĚNÍ</t>
  </si>
  <si>
    <t>E04.323.01</t>
  </si>
  <si>
    <t>TOPENÁŘSKÉ PRÁCE</t>
  </si>
  <si>
    <t>E04.324</t>
  </si>
  <si>
    <t>MALÍŘSKÉ SLUŽBY</t>
  </si>
  <si>
    <t>E04.324.01</t>
  </si>
  <si>
    <t>MALÍŘSKÉ PRÁCE</t>
  </si>
  <si>
    <t>E04.329</t>
  </si>
  <si>
    <t>OSTATNÍ SLUŽBY PRO BĚŽNOU ÚDRŽBU A DROBNÉ OPRAVY BYTU</t>
  </si>
  <si>
    <t>E04.329.01</t>
  </si>
  <si>
    <t>NATĚRAČSKÉ PRÁCE</t>
  </si>
  <si>
    <t>E04.329.02</t>
  </si>
  <si>
    <t>OBKLADAČSKÉ PRÁCE</t>
  </si>
  <si>
    <t>E04.329.03</t>
  </si>
  <si>
    <t>TRUHLÁŘSKÉ PRÁCE</t>
  </si>
  <si>
    <t>E04.4</t>
  </si>
  <si>
    <t>Ostatní služby související s bydlením</t>
  </si>
  <si>
    <t>E04.41</t>
  </si>
  <si>
    <t>Dodávka vody (vodné)</t>
  </si>
  <si>
    <t>E04.410</t>
  </si>
  <si>
    <t>VODNÉ</t>
  </si>
  <si>
    <t>E04.410.01</t>
  </si>
  <si>
    <t>E04.42</t>
  </si>
  <si>
    <t>Sběr pevných odpadů</t>
  </si>
  <si>
    <t>E04.420</t>
  </si>
  <si>
    <t>SBĚR PEVNÝCH ODPADŮ</t>
  </si>
  <si>
    <t>E04.420.01</t>
  </si>
  <si>
    <t>ODVOZ POPELA A PEVNÝCH ODPADKŮ</t>
  </si>
  <si>
    <t>E04.43</t>
  </si>
  <si>
    <t>Odvádění odpadních vod kanalizací (stočné)</t>
  </si>
  <si>
    <t>E04.430</t>
  </si>
  <si>
    <t>STOČNÉ</t>
  </si>
  <si>
    <t>E04.430.01</t>
  </si>
  <si>
    <t>E04.44</t>
  </si>
  <si>
    <t>Ostatní služby související s bydlením jinde neuvedené</t>
  </si>
  <si>
    <t>E04.441</t>
  </si>
  <si>
    <t>POPLATKY ZA ÚDRŽBU DOMŮ S VÍCE UŽIVATELI</t>
  </si>
  <si>
    <t>E04.441.01</t>
  </si>
  <si>
    <t>ÚHRADA SLUŽEB SPOJENÝCH S UŽÍVÁNÍM NÁJEMNÍHO BYTU</t>
  </si>
  <si>
    <t>E04.441.02</t>
  </si>
  <si>
    <t>ÚHRADA SLUŽEB SPOJENÝCH S UŽÍVÁNÍM DRUŽSTEVNÍHO BYTU</t>
  </si>
  <si>
    <t>E04.5</t>
  </si>
  <si>
    <t>Elektrická a tepelná energie, plyn a ostatní paliva</t>
  </si>
  <si>
    <t>E04.51</t>
  </si>
  <si>
    <t>Elektrická energie</t>
  </si>
  <si>
    <t>E04.510</t>
  </si>
  <si>
    <t>ELEKTŘINA</t>
  </si>
  <si>
    <t>E04.510.01</t>
  </si>
  <si>
    <t>SUBI ELEKTŘINA</t>
  </si>
  <si>
    <t>E04.52</t>
  </si>
  <si>
    <t>Plynná paliva</t>
  </si>
  <si>
    <t>E04.521</t>
  </si>
  <si>
    <t>ZEMNÍ PLYN A SVÍTIPLYN</t>
  </si>
  <si>
    <t>E04.521.01</t>
  </si>
  <si>
    <t>SUBI PLYN ZE SÍTĚ</t>
  </si>
  <si>
    <t>E04.522</t>
  </si>
  <si>
    <t xml:space="preserve">PLYN V BOMBÁCH </t>
  </si>
  <si>
    <t>E04.522.01</t>
  </si>
  <si>
    <t>PROPAN - BUTAN</t>
  </si>
  <si>
    <t>E04.53</t>
  </si>
  <si>
    <t>Kapalná paliva</t>
  </si>
  <si>
    <t>E04.530</t>
  </si>
  <si>
    <t>KAPALNÁ PALIVA</t>
  </si>
  <si>
    <t>E04.530.01</t>
  </si>
  <si>
    <t>PETROLEJ</t>
  </si>
  <si>
    <t>E04.54</t>
  </si>
  <si>
    <t>Tuhá paliva</t>
  </si>
  <si>
    <t>E04.541</t>
  </si>
  <si>
    <t>UHLÍ</t>
  </si>
  <si>
    <t>E04.541.01</t>
  </si>
  <si>
    <t>ČERNÉ UHLÍ</t>
  </si>
  <si>
    <t>E04.541.02</t>
  </si>
  <si>
    <t>HNĚDÉ UHLÍ</t>
  </si>
  <si>
    <t>E04.549</t>
  </si>
  <si>
    <t>OSTATNÍ TUHÁ PALIVA</t>
  </si>
  <si>
    <t>E04.549.01</t>
  </si>
  <si>
    <t>BRIKETY HNĚDOUHELNÉ</t>
  </si>
  <si>
    <t>E04.549.03</t>
  </si>
  <si>
    <t>DŘEVO PALIVOVÉ</t>
  </si>
  <si>
    <t>E04.549.04</t>
  </si>
  <si>
    <t>DŘEVO PALIVOVÉ LISTNATÉ</t>
  </si>
  <si>
    <t>E04.55</t>
  </si>
  <si>
    <t>Tepelná energie</t>
  </si>
  <si>
    <t>E04.550</t>
  </si>
  <si>
    <t>TEPLO A TEPLÁ VODA</t>
  </si>
  <si>
    <t>E04.550.01</t>
  </si>
  <si>
    <t>TEPLO PRO OTOP A PŘÍPRAVU TEPLÉ VODY</t>
  </si>
  <si>
    <t>E05</t>
  </si>
  <si>
    <t>BYTOVÉ VYBAVENÍ, ZAŘÍZENÍ DOMÁCNOSTI; OPRAVY</t>
  </si>
  <si>
    <t>E05.1</t>
  </si>
  <si>
    <t>Nábytek, byt.zaříz. a výzd., koberce a ost. podl.krytiny,vč.oprav</t>
  </si>
  <si>
    <t>E05.11</t>
  </si>
  <si>
    <t>Nábytek a bytové zařízení</t>
  </si>
  <si>
    <t>E05.111</t>
  </si>
  <si>
    <t>NÁBYTEK DO DOMÁCNOSTI</t>
  </si>
  <si>
    <t>E05.111.01</t>
  </si>
  <si>
    <t>ŽIDLE ČALOUNĚNÁ</t>
  </si>
  <si>
    <t>E05.111.02</t>
  </si>
  <si>
    <t>STŮL JÍDELNÍ KUCHYŇSKÝ</t>
  </si>
  <si>
    <t>E05.111.03</t>
  </si>
  <si>
    <t>KUCHYŇSKÁ SKŘÍŇKA NÁSTĚNNÁ</t>
  </si>
  <si>
    <t>E05.111.04</t>
  </si>
  <si>
    <t>KUCHYŇSKÁ PRACOVNÍ DESKA</t>
  </si>
  <si>
    <t>E05.111.05</t>
  </si>
  <si>
    <t>SKŘÍŇKA DVOUDVÉŘOVÁ</t>
  </si>
  <si>
    <t>E05.111.07</t>
  </si>
  <si>
    <t>SKŘÍŇ ŠATNÍ DVOUDVEŘOVÁ</t>
  </si>
  <si>
    <t>E05.111.08</t>
  </si>
  <si>
    <t>BOTNÍK</t>
  </si>
  <si>
    <t>E05.111.09</t>
  </si>
  <si>
    <t>POSTEL - DVOULŮŽKO</t>
  </si>
  <si>
    <t>E05.111.10</t>
  </si>
  <si>
    <t>KNIHOVNA</t>
  </si>
  <si>
    <t>E05.111.12</t>
  </si>
  <si>
    <t>POHOVKA ČALOUNĚNÁ</t>
  </si>
  <si>
    <t>E05.111.13</t>
  </si>
  <si>
    <t>MATRACE S TAŠTIČKOVÝMI PRUŽINAMI - internetový obchod</t>
  </si>
  <si>
    <t>E05.113</t>
  </si>
  <si>
    <t>OSVĚTLOVACÍ ZAŘÍZENÍ</t>
  </si>
  <si>
    <t>E05.113.01</t>
  </si>
  <si>
    <t>STOLNÍ LAMPA</t>
  </si>
  <si>
    <t>E05.119</t>
  </si>
  <si>
    <t>OSTATNÍ NÁBYTEK A BYTOVÉ ZAŘÍZENÍ</t>
  </si>
  <si>
    <t>E05.119.01</t>
  </si>
  <si>
    <t>DĚTSKÁ POSTÝLKA</t>
  </si>
  <si>
    <t>E05.119.02</t>
  </si>
  <si>
    <t>ZÁCLONOVÁ TYČ</t>
  </si>
  <si>
    <t>E05.119.03</t>
  </si>
  <si>
    <t>DĚTSKÁ POSTÝLKA - internetový obchod</t>
  </si>
  <si>
    <t>E05.12</t>
  </si>
  <si>
    <t>Koberce a ostatní podlahové krytiny</t>
  </si>
  <si>
    <t>E05.121</t>
  </si>
  <si>
    <t>KOBERCE A KOBEREČKY</t>
  </si>
  <si>
    <t>E05.121.01</t>
  </si>
  <si>
    <t>KOBEREC BYTOVÝ</t>
  </si>
  <si>
    <t>E05.122</t>
  </si>
  <si>
    <t>OSTATNÍ PODLAHOVÉ KRYTINY</t>
  </si>
  <si>
    <t>E05.122.01</t>
  </si>
  <si>
    <t>LINOLEUM</t>
  </si>
  <si>
    <t>E05.13</t>
  </si>
  <si>
    <t>Opravy nábytku, zařízení a podlahových krytin</t>
  </si>
  <si>
    <t>E05.130</t>
  </si>
  <si>
    <t>OPRAVY NÁBYTKU, ZAŘÍZENÍ A PODLAHOVÝCH KRYTIN</t>
  </si>
  <si>
    <t>E05.130.01</t>
  </si>
  <si>
    <t>OPRAVA ČALOUNĚNÉHO KŘESLA</t>
  </si>
  <si>
    <t>E05.2</t>
  </si>
  <si>
    <t>Bytový textil</t>
  </si>
  <si>
    <t>E05.20</t>
  </si>
  <si>
    <t>E05.201</t>
  </si>
  <si>
    <t>DEKORAČNÍ TEXTILIE, ZÁCLONY A ZÁVĚSY</t>
  </si>
  <si>
    <t>E05.201.01</t>
  </si>
  <si>
    <t>DEKORAČNÍ TKANINA</t>
  </si>
  <si>
    <t>E05.201.02</t>
  </si>
  <si>
    <t>PLETENÉ SYNTETICKÉ ZÁCLONY</t>
  </si>
  <si>
    <t>E05.202</t>
  </si>
  <si>
    <t>LOŽNÍ PRÁDLO</t>
  </si>
  <si>
    <t>E05.202.01</t>
  </si>
  <si>
    <t>PŘIKRÝVKA PROŠÍVANÁ</t>
  </si>
  <si>
    <t>E05.202.04</t>
  </si>
  <si>
    <t>PROSTĚRADLO BAVLNĚNÉ</t>
  </si>
  <si>
    <t>E05.202.07</t>
  </si>
  <si>
    <t>LOŽNÍ SOUPRAVA - internetový obchod</t>
  </si>
  <si>
    <t>E05.203</t>
  </si>
  <si>
    <t>STOLNÍ A KOUPELNOVÝ TEXTIL</t>
  </si>
  <si>
    <t>E05.203.01</t>
  </si>
  <si>
    <t>SMYČKOVÝ RUČNÍK (FROTÉ)</t>
  </si>
  <si>
    <t>E05.3</t>
  </si>
  <si>
    <t>Přístroje a spotřebiče pro domácnost včetně oprav</t>
  </si>
  <si>
    <t>E05.31</t>
  </si>
  <si>
    <t>Hlavní (velké) přístroje pro domácnost elektrické a neelektrické</t>
  </si>
  <si>
    <t>E05.311</t>
  </si>
  <si>
    <t>LEDNIČKY, MRAZNIČKY A JEJICH KOMBINACE</t>
  </si>
  <si>
    <t>E05.311.03</t>
  </si>
  <si>
    <t>EL. CHLADNIČKA S MRAZNIČKOU - internetový obchod</t>
  </si>
  <si>
    <t>E05.312</t>
  </si>
  <si>
    <t>PRAČKY, SUŠIČKY A MYČKY NÁDOBÍ</t>
  </si>
  <si>
    <t>E05.312.03</t>
  </si>
  <si>
    <t>AUTOMATICKÁ BUBNOVÁ PRAČKA - internetový obchod</t>
  </si>
  <si>
    <t>E05.312.04</t>
  </si>
  <si>
    <t>MYČKA NÁDOBÍ - internetový obchod</t>
  </si>
  <si>
    <t>E05.313</t>
  </si>
  <si>
    <t>SPORÁKY</t>
  </si>
  <si>
    <t>E05.313.01</t>
  </si>
  <si>
    <t>SPORÁK KOMBINOVANÝ</t>
  </si>
  <si>
    <t>E05.313.03</t>
  </si>
  <si>
    <t>SPORÁK KOMBINOVANÝ - internetový obchod</t>
  </si>
  <si>
    <t>E05.313.04</t>
  </si>
  <si>
    <t>MIKROVLNNÁ TROUBA - internetový obchod</t>
  </si>
  <si>
    <t>E05.314</t>
  </si>
  <si>
    <t>VYHŘÍVACÍ A KLIMATIZAČNÍ ZAŘÍZENÍ</t>
  </si>
  <si>
    <t>E05.314.01</t>
  </si>
  <si>
    <t>PLYNOVÝ KOTEL</t>
  </si>
  <si>
    <t>E05.315</t>
  </si>
  <si>
    <t xml:space="preserve">ČISTICÍ ZAŘÍZENÍ </t>
  </si>
  <si>
    <t>E05.315.04</t>
  </si>
  <si>
    <t>ELEKTRICKÝ VYSAVAČ PODLAHOVÝ - internetový obchod</t>
  </si>
  <si>
    <t>E05.319</t>
  </si>
  <si>
    <t>OSTATNÍ HLAVNÍ (VELKÉ) PŘÍSTROJE PRO DOMÁCNOST</t>
  </si>
  <si>
    <t>E05.319.01</t>
  </si>
  <si>
    <t>DOMÁCÍ VODÁRNA</t>
  </si>
  <si>
    <t>E05.32</t>
  </si>
  <si>
    <t>Malé domácí elektrické spotřebiče</t>
  </si>
  <si>
    <t>E05.321</t>
  </si>
  <si>
    <t>PŘÍSTROJE PRO ZPRACOVÁNÍ POTRAVIN</t>
  </si>
  <si>
    <t>E05.321.02</t>
  </si>
  <si>
    <t>ELEKTRICKÝ TYČOVÝ MIXÉR</t>
  </si>
  <si>
    <t>E05.321.03</t>
  </si>
  <si>
    <t>ELEKTRICKÝ TYČOVÝ MIXÉR - internetový obchod</t>
  </si>
  <si>
    <t>E05.322</t>
  </si>
  <si>
    <t>PŘÍSTROJE PRO PŘÍPRAVU KÁVY NEBO ČAJE A PODOBNÁ ZAŘÍZENÍ</t>
  </si>
  <si>
    <t>E05.322.01</t>
  </si>
  <si>
    <t>RYCHLOVARNÁ KONVICE</t>
  </si>
  <si>
    <t>E05.322.02</t>
  </si>
  <si>
    <t>RYCHLOVARNÁ KONVICE - internetový obchod</t>
  </si>
  <si>
    <t>E05.323</t>
  </si>
  <si>
    <t>ŽEHLIČKY</t>
  </si>
  <si>
    <t>E05.323.02</t>
  </si>
  <si>
    <t>ELEKTRICKÁ ŽEHLIČKA - internetový obchod</t>
  </si>
  <si>
    <t>E05.33</t>
  </si>
  <si>
    <t>Opravy domácích přístrojů a spotřebičů</t>
  </si>
  <si>
    <t>E05.330</t>
  </si>
  <si>
    <t>OPRAVY DOMÁCÍCH PŘÍSTROJŮ A SPOTŘEBIČŮ</t>
  </si>
  <si>
    <t>E05.330.01</t>
  </si>
  <si>
    <t>SERVISNÍ PROHLÍDKA PLYNOVÉHO KOTLE</t>
  </si>
  <si>
    <t>E05.4</t>
  </si>
  <si>
    <t>Skleněné, keramické, stolní a kuchyňské potřeby pro domácnost</t>
  </si>
  <si>
    <t>E05.40</t>
  </si>
  <si>
    <t>E05.401</t>
  </si>
  <si>
    <t>SKLENĚNÉ, KŘIŠŤÁLOVÉ, KERAMICKÉ A PORCELÁNOVÉ NÁDOBÍ</t>
  </si>
  <si>
    <t>E05.401.01</t>
  </si>
  <si>
    <t>NÁPOJOVÁ SKLENKA</t>
  </si>
  <si>
    <t>E05.401.02</t>
  </si>
  <si>
    <t>VÁZA</t>
  </si>
  <si>
    <t>E05.401.03</t>
  </si>
  <si>
    <t>PORCELÁNOVÝ TALÍŘ</t>
  </si>
  <si>
    <t>E05.401.04</t>
  </si>
  <si>
    <t>ŠÁLEK S PODŠÁLKEM PORCELÁNOVÝ</t>
  </si>
  <si>
    <t>E05.402</t>
  </si>
  <si>
    <t>PŘÍBORY, KOVOVÉ A STŘÍBRNÉ NÁDOBÍ</t>
  </si>
  <si>
    <t>E05.402.01</t>
  </si>
  <si>
    <t>JÍDELNÍ PŘÍBOR</t>
  </si>
  <si>
    <t>E05.402.02</t>
  </si>
  <si>
    <t>HRNEC KUCHYNSKÝ NEREZOVÝ</t>
  </si>
  <si>
    <t>E05.403</t>
  </si>
  <si>
    <t>KUCHYŇSKÉ POTŘEBY A ZAŘÍZENÍ NEELEKTRICKÉ</t>
  </si>
  <si>
    <t>E05.403.01</t>
  </si>
  <si>
    <t>KUCHYŇSKÝ NŮŽ</t>
  </si>
  <si>
    <t>E05.403.02</t>
  </si>
  <si>
    <t>VAŘEČKA</t>
  </si>
  <si>
    <t>E05.403.03</t>
  </si>
  <si>
    <t>SMAŽICÍ PÁNEV</t>
  </si>
  <si>
    <t>E05.403.04</t>
  </si>
  <si>
    <t>VÁHY KUCHYŇSKÉ (DIGITÁLNÍ)</t>
  </si>
  <si>
    <t>E05.5</t>
  </si>
  <si>
    <t>Nářadí, nástroje a různé potřeby pro dům a zahradu</t>
  </si>
  <si>
    <t>E05.51</t>
  </si>
  <si>
    <t>Nástroje a nářadí dlouhodobé spotřeby pro dům a zahradu vč.oprav</t>
  </si>
  <si>
    <t>E05.511</t>
  </si>
  <si>
    <t>NÁSTROJE A NÁŘADÍ DL. SPOTŘEBY PRO DŮM A ZAHRADU S VLAST. POHONEM</t>
  </si>
  <si>
    <t>E05.511.01</t>
  </si>
  <si>
    <t>MOTOROVÁ PILA</t>
  </si>
  <si>
    <t>E05.511.02</t>
  </si>
  <si>
    <t>ELEKTRICKÁ RUČNÍ VRTAČKA</t>
  </si>
  <si>
    <t>E05.511.03</t>
  </si>
  <si>
    <t>ELEKTRICKÁ SEKAČKA NA TRÁVU STRUNOVÁ</t>
  </si>
  <si>
    <t>E05.52</t>
  </si>
  <si>
    <t>Nástroje a nářadí krátkodobé spotřeby pro dům a zahradu vč. oprav</t>
  </si>
  <si>
    <t>E05.521</t>
  </si>
  <si>
    <t>NÁSTROJE A NÁŘADÍ KRÁTKODOBÉ SPOTŘEBY BEZ VLASTNÍHO POHONU</t>
  </si>
  <si>
    <t>E05.521.01</t>
  </si>
  <si>
    <t>ŠROUBOVÁK</t>
  </si>
  <si>
    <t>E05.521.02</t>
  </si>
  <si>
    <t>HRÁBĚ ŽELEZNÉ S NÁSADOU</t>
  </si>
  <si>
    <t>E05.522</t>
  </si>
  <si>
    <t>RŮZNÉ DOPLŇKY NÁSTROJŮ A NÁŘADÍ KRÁTKODOBÉ SPOTŘEBY</t>
  </si>
  <si>
    <t>E05.522.01</t>
  </si>
  <si>
    <t>TUŽKOVÁ BATERIE 1.5V</t>
  </si>
  <si>
    <t>E05.522.02</t>
  </si>
  <si>
    <t>ŽÁROVKA</t>
  </si>
  <si>
    <t>E05.522.03</t>
  </si>
  <si>
    <t>SPÍNAČ KOLÉBKOVÝ DOMOVNÍ</t>
  </si>
  <si>
    <t>E05.6</t>
  </si>
  <si>
    <t>Zboží a služby pro běžnou údržbu domácnosti</t>
  </si>
  <si>
    <t>E05.61</t>
  </si>
  <si>
    <t>Spotřební zboží pro domácnost</t>
  </si>
  <si>
    <t>E05.611</t>
  </si>
  <si>
    <t>VÝROBKY PRO ČISTĚNÍ A ÚDRŽBU</t>
  </si>
  <si>
    <t>E05.612</t>
  </si>
  <si>
    <t>OSTATNÍ DROBNÉ SPOTŘEBNÍ ZBOŽÍ PRO DOMÁCNOST</t>
  </si>
  <si>
    <t>E05.62</t>
  </si>
  <si>
    <t>Služby domácího personálu a služby pro domácnost</t>
  </si>
  <si>
    <t>E05.621</t>
  </si>
  <si>
    <t xml:space="preserve">PLACENÉ SLUŽBY DOMÁCÍHO PERSONÁLU </t>
  </si>
  <si>
    <t>E05.621.01</t>
  </si>
  <si>
    <t>HLÍDÁNÍ DĚTÍ</t>
  </si>
  <si>
    <t>E05.622</t>
  </si>
  <si>
    <t>ÚKLIDOVÉ SLUŽBY</t>
  </si>
  <si>
    <t>E05.622.01</t>
  </si>
  <si>
    <t>PRANÍ PRÁDLA</t>
  </si>
  <si>
    <t>E05.622.02</t>
  </si>
  <si>
    <t>ČIŠTĚNÍ KOBERCŮ</t>
  </si>
  <si>
    <t>E06</t>
  </si>
  <si>
    <t>ZDRAVÍ</t>
  </si>
  <si>
    <t>E06.1</t>
  </si>
  <si>
    <t>Léčiva a zdravotnické prostředky</t>
  </si>
  <si>
    <t>E06.11</t>
  </si>
  <si>
    <t>Léčiva</t>
  </si>
  <si>
    <t>E06.110</t>
  </si>
  <si>
    <t>LÉČIVA</t>
  </si>
  <si>
    <t>E06.110.01</t>
  </si>
  <si>
    <t>SUBI LÉKY PŘEDEPSANÉ LÉKAŘEM</t>
  </si>
  <si>
    <t>E06.110.02</t>
  </si>
  <si>
    <t>SUBI LÉKY BEZ RECEPTU A DALŠÍ LÉČIVA</t>
  </si>
  <si>
    <t>E06.12</t>
  </si>
  <si>
    <t>Ostatní zdravotnické výrobky</t>
  </si>
  <si>
    <t>E06.121</t>
  </si>
  <si>
    <t>TĚHOTENSKÉ TESTY A MECHANICKÉ ANTIKONCEPČNÍ PROSTŘEDKY</t>
  </si>
  <si>
    <t>E06.129</t>
  </si>
  <si>
    <t>OSTATNÍ ZDRAVOTNICKÉ VÝROBKY j.n.</t>
  </si>
  <si>
    <t>E06.13</t>
  </si>
  <si>
    <t>Terapeutické přístroje a vybavení</t>
  </si>
  <si>
    <t>E06.131</t>
  </si>
  <si>
    <t>DIOPTRICKÉ BRÝLE A KONTAKTNÍ ČOČKY</t>
  </si>
  <si>
    <t>E06.131.01</t>
  </si>
  <si>
    <t>DIOPTRICKÉ BRÝLE</t>
  </si>
  <si>
    <t>E06.131.03</t>
  </si>
  <si>
    <t>KONTAKTNÍ ČOČKY MĚKKÉ - internetový obchod</t>
  </si>
  <si>
    <t>E06.139</t>
  </si>
  <si>
    <t>OSTATNÍ TERAPEUTICKÉ PŘÍSTROJE A VYBAVENÍ</t>
  </si>
  <si>
    <t>E06.2</t>
  </si>
  <si>
    <t>Ambulantní zdravotní péče</t>
  </si>
  <si>
    <t>E06.21</t>
  </si>
  <si>
    <t>Ambulantní lékařská péče</t>
  </si>
  <si>
    <t>E06.211</t>
  </si>
  <si>
    <t>PÉČE VŠEOBECNÝCH LÉKAŘŮ</t>
  </si>
  <si>
    <t>E06.211.01</t>
  </si>
  <si>
    <t>LÉKAŘSKÁ PROHLÍDKA NA ŽÁDOST PACIENTA</t>
  </si>
  <si>
    <t>E06.211.02</t>
  </si>
  <si>
    <t>POPLATEK ZA NÁVŠTEVU POHOTOVOSTI</t>
  </si>
  <si>
    <t>E06.212</t>
  </si>
  <si>
    <t>PÉČE ODBORNÝCH LÉKAŘŮ</t>
  </si>
  <si>
    <t>E06.212.01</t>
  </si>
  <si>
    <t>LASEROVÁ OPERACE OKA</t>
  </si>
  <si>
    <t>E06.22</t>
  </si>
  <si>
    <t>Ambulantní stomatologická péče</t>
  </si>
  <si>
    <t>E06.220</t>
  </si>
  <si>
    <t>AMBULANTNÍ STOMATOLOGICKÁ PÉČE</t>
  </si>
  <si>
    <t>E06.220.01</t>
  </si>
  <si>
    <t>OŠETŘENÍ ZUBNÍHO KAZU</t>
  </si>
  <si>
    <t>E06.220.02</t>
  </si>
  <si>
    <t>KORUNKOVÁ NÁHRADA</t>
  </si>
  <si>
    <t>E06.220.03</t>
  </si>
  <si>
    <t>DENTÁLNÍ HYGIENA</t>
  </si>
  <si>
    <t>E06.23</t>
  </si>
  <si>
    <t>Ambulantní zdravotní péče ostatní</t>
  </si>
  <si>
    <t>E06.239</t>
  </si>
  <si>
    <t>Ambulantní zdravotní péče jinde neuvedená</t>
  </si>
  <si>
    <t>E06.239.02</t>
  </si>
  <si>
    <t>PSYCHOTERAPIE</t>
  </si>
  <si>
    <t>E06.239.03</t>
  </si>
  <si>
    <t>VÝŽIVOVÝ PORADCE</t>
  </si>
  <si>
    <t>E06.3</t>
  </si>
  <si>
    <t>Ústavní zdravotní péče</t>
  </si>
  <si>
    <t>E06.30</t>
  </si>
  <si>
    <t>E06.300</t>
  </si>
  <si>
    <t>ÚSTAVNÍ ZDRAVOTNÍ PÉČE</t>
  </si>
  <si>
    <t>E06.300.01</t>
  </si>
  <si>
    <t>LÁZEŇSKÁ PÉČE PLNĚ HRAZENÁ PACIENTEM</t>
  </si>
  <si>
    <t>E07</t>
  </si>
  <si>
    <t>DOPRAVA</t>
  </si>
  <si>
    <t>E07.1</t>
  </si>
  <si>
    <t>Nákup automobilů,motocyklů a jízdních kol</t>
  </si>
  <si>
    <t>E07.11</t>
  </si>
  <si>
    <t>Automobily</t>
  </si>
  <si>
    <t>E07.111</t>
  </si>
  <si>
    <t>NOVÉ AUTOMOBILY</t>
  </si>
  <si>
    <t>E07.111.66</t>
  </si>
  <si>
    <t>SUBI NOVÉ AUTOMOBILY</t>
  </si>
  <si>
    <t>E07.112</t>
  </si>
  <si>
    <t>OJETÉ AUTOMOBILY</t>
  </si>
  <si>
    <t>E07.112.30</t>
  </si>
  <si>
    <t>SUBI OJETÉ AUTOMOBILY</t>
  </si>
  <si>
    <t>E07.12</t>
  </si>
  <si>
    <t>Motocykly</t>
  </si>
  <si>
    <t>E07.120</t>
  </si>
  <si>
    <t>MOTOCYKLY</t>
  </si>
  <si>
    <t>E07.120.01</t>
  </si>
  <si>
    <t>SKÚTR</t>
  </si>
  <si>
    <t>E07.13</t>
  </si>
  <si>
    <t>Jízdní kola</t>
  </si>
  <si>
    <t>E07.130</t>
  </si>
  <si>
    <t>JÍZDNÍ KOLA</t>
  </si>
  <si>
    <t>E07.130.01</t>
  </si>
  <si>
    <t>HORSKÉ KOLO PÁNSKÉ</t>
  </si>
  <si>
    <t>E07.130.02</t>
  </si>
  <si>
    <t>JÍZDNÍ KOLO TREKINGOVÉ</t>
  </si>
  <si>
    <t>E07.2</t>
  </si>
  <si>
    <t>Provoz osobních dopravních prostředků</t>
  </si>
  <si>
    <t>E07.21</t>
  </si>
  <si>
    <t>Náhradní díly a příslušenství pro osobní dopravní prostředky</t>
  </si>
  <si>
    <t>E07.211</t>
  </si>
  <si>
    <t>PNEUMATIKY</t>
  </si>
  <si>
    <t>E07.211.01</t>
  </si>
  <si>
    <t>PLÁŠŤ NA JÍZDNÍ KOLO</t>
  </si>
  <si>
    <t>E07.211.02</t>
  </si>
  <si>
    <t>LETNÍ PNEUMATIKA 205/55 R16 (91) V</t>
  </si>
  <si>
    <t>E07.211.03</t>
  </si>
  <si>
    <t>LETNÍ PNEUMATIKA 205/55 R16 (91) V - internetový obchod</t>
  </si>
  <si>
    <t>E07.211.04</t>
  </si>
  <si>
    <t>ZIMNÍ PNEUMATIKA 205/55 R16 (91) H</t>
  </si>
  <si>
    <t>E07.211.05</t>
  </si>
  <si>
    <t>ZIMNÍ PNEUMATIKA 205/55 R16 (91) H - internetový obchod</t>
  </si>
  <si>
    <t>E07.212</t>
  </si>
  <si>
    <t>NÁHRADNÍ DÍLY PRO OSOBNÍ DOPRAVNÍ PROSTŘEDKY</t>
  </si>
  <si>
    <t>E07.212.01</t>
  </si>
  <si>
    <t>BLATNÍK PRO OSOBNÍ AUTOMOBIL</t>
  </si>
  <si>
    <t>E07.212.02</t>
  </si>
  <si>
    <t>TŘECÍ SEGMENT - BRZDOVÉ DESTIČKY</t>
  </si>
  <si>
    <t>E07.212.03</t>
  </si>
  <si>
    <t>AUTOBATERIE 12V</t>
  </si>
  <si>
    <t>E07.213</t>
  </si>
  <si>
    <t>PŘÍSLUŠENSTVÍ PRO OSOBNÍ DOPRAVNÍ PROSTŘEDKY</t>
  </si>
  <si>
    <t>E07.213.01</t>
  </si>
  <si>
    <t>LEŠTICÍ A KONZERVAČNÍ PROSTŘEDEK</t>
  </si>
  <si>
    <t>E07.22</t>
  </si>
  <si>
    <t>Pohonné hmoty a oleje pro osobní dopravní prostředky</t>
  </si>
  <si>
    <t>E07.221</t>
  </si>
  <si>
    <t>NAFTA</t>
  </si>
  <si>
    <t>E07.221.01</t>
  </si>
  <si>
    <t>MOTOROVÁ NAFTA</t>
  </si>
  <si>
    <t>E07.222</t>
  </si>
  <si>
    <t>BENZIN</t>
  </si>
  <si>
    <t>E07.222.01</t>
  </si>
  <si>
    <t>BENZIN AUTOMOBILOVÝ NATURAL 95 OKTANU</t>
  </si>
  <si>
    <t>E07.222.02</t>
  </si>
  <si>
    <t>BENZIN AUTOMOBILOVÝ SUPER PLUS 98 OKTANU</t>
  </si>
  <si>
    <t>E07.223</t>
  </si>
  <si>
    <t>OSTATNÍ PALIVA PRO OSOBNÍ DOPRAVNÍ PROSTŘEDKY</t>
  </si>
  <si>
    <t>E07.223.01</t>
  </si>
  <si>
    <t>PLYN LPG</t>
  </si>
  <si>
    <t>E07.224</t>
  </si>
  <si>
    <t>OLEJE</t>
  </si>
  <si>
    <t>E07.224.01</t>
  </si>
  <si>
    <t>MOTOROVÝ OLEJ</t>
  </si>
  <si>
    <t>E07.23</t>
  </si>
  <si>
    <t>Údržba a opravy osobních dopravních prostředků</t>
  </si>
  <si>
    <t>E07.230</t>
  </si>
  <si>
    <t>ÚDRŽBA A OPRAVY OSOBNÍCH DOPRAVNÍCH PROSTŘEDKŮ</t>
  </si>
  <si>
    <t>E07.230.03</t>
  </si>
  <si>
    <t>VÝMĚNA BLATNÍKU U AUTOMOBILU ŠKODA FABIA</t>
  </si>
  <si>
    <t>E07.230.04</t>
  </si>
  <si>
    <t>SERVISNÍ PROHLÍDKA AUTOMOBILU ŠKODA FABIA</t>
  </si>
  <si>
    <t>E07.230.05</t>
  </si>
  <si>
    <t>VÝMĚNA PNEUMATIKY</t>
  </si>
  <si>
    <t>E07.230.06</t>
  </si>
  <si>
    <t>VÝMĚNA BRZDOVÝCH DESTIČEK</t>
  </si>
  <si>
    <t>E07.230.07</t>
  </si>
  <si>
    <t>MYTÍ AUTOMOBILU</t>
  </si>
  <si>
    <t>E07.230.08</t>
  </si>
  <si>
    <t>GEOMETRIE KOL</t>
  </si>
  <si>
    <t>E07.230.09</t>
  </si>
  <si>
    <t>VÝMĚNA OLEJE</t>
  </si>
  <si>
    <t>E07.230.10</t>
  </si>
  <si>
    <t>ZÁKLADNÍ SERVIS KOLA</t>
  </si>
  <si>
    <t>E07.24</t>
  </si>
  <si>
    <t>Ostatní služby týkající se osobních dopravních prostředků</t>
  </si>
  <si>
    <t>E07.241</t>
  </si>
  <si>
    <t>PRONÁJEM GARÁŽÍ, PARKOVACÍCH MÍST A OS. DOPRAVNÍCH PROSTŘEDKŮ</t>
  </si>
  <si>
    <t>E07.241.01</t>
  </si>
  <si>
    <t>NÁJEMNÉ ZA GARÁŽ</t>
  </si>
  <si>
    <t>E07.242</t>
  </si>
  <si>
    <t>MÝTNÉ A PARKOVACÍ HODINY</t>
  </si>
  <si>
    <t>E07.242.01</t>
  </si>
  <si>
    <t>PARKOVNÉ ZA OSOBNÍ AUTOMOBIL</t>
  </si>
  <si>
    <t>E07.242.02</t>
  </si>
  <si>
    <t>POPLATEK ZA DÁLNIČNÍ ZNÁMKU</t>
  </si>
  <si>
    <t>E07.243</t>
  </si>
  <si>
    <t>JÍZDY V AUTOŠKOLE,ŘIDIČ.ZK.,LICENCE,KONTROLY TECH.ZPŮSOB.MOT.VOZ.</t>
  </si>
  <si>
    <t>E07.243.01</t>
  </si>
  <si>
    <t>ŘIDIČSKÝ KURZ PRO OSOBNÍ AUTOMOBIL</t>
  </si>
  <si>
    <t>E07.243.02</t>
  </si>
  <si>
    <t>POPLATEK ZA TECHNICKOU KONTROLU OSOBNÍHO AUTOMOBILU</t>
  </si>
  <si>
    <t>E07.3</t>
  </si>
  <si>
    <t>Dopravní služby</t>
  </si>
  <si>
    <t>E07.31</t>
  </si>
  <si>
    <t>Kolejová osobní doprava</t>
  </si>
  <si>
    <t>E07.311</t>
  </si>
  <si>
    <t>ŽELEZNIČNÍ OSOBNÍ DOPRAVA</t>
  </si>
  <si>
    <t>E07.311.01</t>
  </si>
  <si>
    <t>SUBI Kolejová osobní doprava</t>
  </si>
  <si>
    <t>E07.32</t>
  </si>
  <si>
    <t>Silniční osobní doprava</t>
  </si>
  <si>
    <t>E07.321</t>
  </si>
  <si>
    <t>AUTOBUSOVÁ OSOBNÍ DOPRAVA</t>
  </si>
  <si>
    <t>E07.321.01</t>
  </si>
  <si>
    <t>JEDNOTLIVÉ JÍZDNÉ V MHD SILNIČNÍ</t>
  </si>
  <si>
    <t>E07.321.02</t>
  </si>
  <si>
    <t>MĚSÍČNÍ PŘEDPLATNÉ V MHD SILNIČNÍ</t>
  </si>
  <si>
    <t>E07.321.03</t>
  </si>
  <si>
    <t>ČTVRTLETNÍ PŘEDPLATNÉ V MHD SILNIČNÍ</t>
  </si>
  <si>
    <t>E07.321.04</t>
  </si>
  <si>
    <t>JEDNOTLIVÉ JÍZDNÉ PRO DŮCHODCE V MHD SILNIČNÍ</t>
  </si>
  <si>
    <t>E07.321.05</t>
  </si>
  <si>
    <t>MĚSÍČNÍ PŘEDPLATNÉ PRO DŮCHODCE V MHD SILNIČNÍ</t>
  </si>
  <si>
    <t>E07.321.06</t>
  </si>
  <si>
    <t>MĚSÍČNÍ ŽÁKOVSKÉ PŘEDPLATNÉ V MHD SILNIČNÍ</t>
  </si>
  <si>
    <t>E07.321.07</t>
  </si>
  <si>
    <t>OBYČEJNÉ JÍZDNÉ V AUTOBUS. DOPRAVĚ (10 KM)</t>
  </si>
  <si>
    <t>E07.321.08</t>
  </si>
  <si>
    <t>OBYČEJNÉ JÍZDNÉ V AUTOBUS. DOPRAVĚ (25 KM)</t>
  </si>
  <si>
    <t>E07.321.09</t>
  </si>
  <si>
    <t>OBYČEJNÉ JÍZDNÉ V AUTOBUS. DOPRAVĚ (50 KM)</t>
  </si>
  <si>
    <t>E07.321.10</t>
  </si>
  <si>
    <t>OBYČEJNÉ JÍZDNÉ V AUTOBUS. DOPRAVĚ (100 KM)</t>
  </si>
  <si>
    <t>E07.321.11</t>
  </si>
  <si>
    <t>MĚSÍČNÍ PŘEDPLATNÉ V AUTOBUSOVÉ DOPRAVĚ (14-17KM)</t>
  </si>
  <si>
    <t>E07.321.12</t>
  </si>
  <si>
    <t>TÝDENNÍ PŘEDPLATNÉ V AUTOBUSOVÉ DOPRAVĚ (30 KM)</t>
  </si>
  <si>
    <t>E07.321.15</t>
  </si>
  <si>
    <t>SUBI ZLEVNĚNÉ JÍZDNÉ V AUTOBUSOVÉ DOPRAVĚ</t>
  </si>
  <si>
    <t>E07.321.16</t>
  </si>
  <si>
    <t>SUBI JÍZDNÉ V AUTOBUSOVÉ DOPRAVĚ</t>
  </si>
  <si>
    <t>E07.322</t>
  </si>
  <si>
    <t>TAXISLUŽBA A PRONÁJEM OSOBNÍCH AUTOMOBILŮ S ŘIDIČEM</t>
  </si>
  <si>
    <t>E07.322.01</t>
  </si>
  <si>
    <t>AUTOTAXI OSOBNÍ</t>
  </si>
  <si>
    <t>E07.33</t>
  </si>
  <si>
    <t>Letecká osobní doprava</t>
  </si>
  <si>
    <t>E07.332</t>
  </si>
  <si>
    <t>MEZINÁRODNÍ LETECKÁ OSOBNÍ DOPRAVA</t>
  </si>
  <si>
    <t>E07.332.01</t>
  </si>
  <si>
    <t>SUBI LETECKÁ DOPRAVA</t>
  </si>
  <si>
    <t>E07.35</t>
  </si>
  <si>
    <t>Kombinovaná osobní doprava</t>
  </si>
  <si>
    <t>E07.350</t>
  </si>
  <si>
    <t>KOMBINOVANÁ OSOBNÍ DOPRAVA</t>
  </si>
  <si>
    <t>E07.350.01</t>
  </si>
  <si>
    <t>JEDNOTLIVÉ JÍZDNÉ V MHD KOMBINOVANÉ</t>
  </si>
  <si>
    <t>E07.350.02</t>
  </si>
  <si>
    <t>MĚSÍČNÍ PŘEDPLATNÉ V MHD KOMBINOVANÉ</t>
  </si>
  <si>
    <t>E07.350.03</t>
  </si>
  <si>
    <t>ČTVRTLETNÍ PŘEDPLATNÉ V MHD KOMBINOVANÉ</t>
  </si>
  <si>
    <t>E07.350.04</t>
  </si>
  <si>
    <t>ROČNÍ PŘEDPLATNÉ V MHD KOMBINOVANÉ</t>
  </si>
  <si>
    <t>E07.350.05</t>
  </si>
  <si>
    <t>JEDNOTLIVÉ JÍZDNÉ PRO DŮCHODCE V MHD KOMBINOVANÉ</t>
  </si>
  <si>
    <t>E07.350.06</t>
  </si>
  <si>
    <t>MĚSÍČNÍ ŽÁKOVSKÉ PŘEDPLATNÉ V MHD KOMBINOVANÉ</t>
  </si>
  <si>
    <t>E07.350.07</t>
  </si>
  <si>
    <t>MĚSÍČNÍ PŘEDPLATNÉ PRO DŮCHODCE V MHD KOMBINOVANÉ</t>
  </si>
  <si>
    <t>E07.36</t>
  </si>
  <si>
    <t>Ostatní placené služby v dopravě</t>
  </si>
  <si>
    <t>E07.362</t>
  </si>
  <si>
    <t>STĚHOVACÍ A SKLADOVACÍ SLUŽBY</t>
  </si>
  <si>
    <t>E07.362.01</t>
  </si>
  <si>
    <t>AUTOTAXI NÁKLADNÍ</t>
  </si>
  <si>
    <t>E08</t>
  </si>
  <si>
    <t>POŠTY A TELEKOMUNIKACE</t>
  </si>
  <si>
    <t>E08.1</t>
  </si>
  <si>
    <t>Poštovní služby</t>
  </si>
  <si>
    <t>E08.10</t>
  </si>
  <si>
    <t>E08.101</t>
  </si>
  <si>
    <t>LISTOVNÍ SLUŽBY</t>
  </si>
  <si>
    <t>E08.101.02</t>
  </si>
  <si>
    <t>SUBI LISTOVNÍ SLUŽBY</t>
  </si>
  <si>
    <t>E08.109</t>
  </si>
  <si>
    <t>OSTATNÍ POŠTOVNÍ SLUŽBY</t>
  </si>
  <si>
    <t>E08.109.03</t>
  </si>
  <si>
    <t>SUBI OSTATNÍ POŠTOVNÍ SLUŽBY</t>
  </si>
  <si>
    <t>E08.2</t>
  </si>
  <si>
    <t>Telefonní a faxová zařízení</t>
  </si>
  <si>
    <t>E08.20</t>
  </si>
  <si>
    <t>E08.202</t>
  </si>
  <si>
    <t>MOBILNÍ TELEFONNÍ ZAŘÍZENÍ</t>
  </si>
  <si>
    <t>E08.202.01</t>
  </si>
  <si>
    <t>MOBILNÍ TELEFON - PŘÍSTROJ</t>
  </si>
  <si>
    <t>E08.202.02</t>
  </si>
  <si>
    <t>MOBILNÍ TELEFON - PŘÍSTROJ - internetový obchod</t>
  </si>
  <si>
    <t>E08.3</t>
  </si>
  <si>
    <t>Telefonní a faxové služby</t>
  </si>
  <si>
    <t>E08.30</t>
  </si>
  <si>
    <t>E08.301</t>
  </si>
  <si>
    <t>TELEFONNÍ SLUŽBY PEVNÉHO PŘIPOJENÍ</t>
  </si>
  <si>
    <t>E08.301.01</t>
  </si>
  <si>
    <t>SUBI TELEFONNÍ SLUŽBY PEVNÉHO PŘIPOJENÍ</t>
  </si>
  <si>
    <t>E08.302</t>
  </si>
  <si>
    <t>MOBILNÍ TELEFONNÍ SLUŽBY</t>
  </si>
  <si>
    <t>E08.302.01</t>
  </si>
  <si>
    <t>SUBI MOBILNÍ TELEFONNÍ SLUŽBY</t>
  </si>
  <si>
    <t>E08.303</t>
  </si>
  <si>
    <t>SLUŽBY INTERNETOVÉHO PŘIPOJENÍ</t>
  </si>
  <si>
    <t>E08.303.01</t>
  </si>
  <si>
    <t>SUBI SLUŽBY INTERNETOVÉHO PŘIPOJENÍ</t>
  </si>
  <si>
    <t>E09</t>
  </si>
  <si>
    <t>REKREACE A KULTURA</t>
  </si>
  <si>
    <t>E09.1</t>
  </si>
  <si>
    <t>Zaříz. a vyb. audiovizuální, fotografická a pro zpr.dat vč.oprav</t>
  </si>
  <si>
    <t>E09.11</t>
  </si>
  <si>
    <t>Zařízení pro příjem, záznam a reprodukci zvuku a obrazu</t>
  </si>
  <si>
    <t>E09.112</t>
  </si>
  <si>
    <t>ZAŘÍZENÍ PRO PŘÍJEM, ZÁZNAM A REPRODUKCI ZVUKU A OBRAZU</t>
  </si>
  <si>
    <t>E09.112.02</t>
  </si>
  <si>
    <t>TELEVIZNÍ PŘIJÍMAČ BAREVNÝ STOLNÍ S LCD OBRAZOVKOU</t>
  </si>
  <si>
    <t>E09.112.04</t>
  </si>
  <si>
    <t>TELEVIZNÍ PŘIJÍMAČ BAREVNÝ S LCD OBRAZ. - internetový obchod</t>
  </si>
  <si>
    <t>E09.113</t>
  </si>
  <si>
    <t>PŘENOSNÁ ZAŘÍZENÍ PRO PŘÍJEM, ZÁZNAM A REPRODUKCI ZVUKU A OBRAZU</t>
  </si>
  <si>
    <t>E09.113.01</t>
  </si>
  <si>
    <t>RADIOMAGNETOFON PŘENOSNÝ S CD PŘEHRÁVAČEM</t>
  </si>
  <si>
    <t>E09.113.03</t>
  </si>
  <si>
    <t>MP3/MP4 PŘEHRÁVAČ - internetový obchod</t>
  </si>
  <si>
    <t>E09.12</t>
  </si>
  <si>
    <t>Fotografická a kinematografická zařízení a optické přístroje</t>
  </si>
  <si>
    <t>E09.121</t>
  </si>
  <si>
    <t>FOTOAPARÁTY</t>
  </si>
  <si>
    <t>E09.121.01</t>
  </si>
  <si>
    <t>FOTOAPARÁT DIGITÁLNÍ</t>
  </si>
  <si>
    <t>E09.121.02</t>
  </si>
  <si>
    <t>FOTOAPARÁT DIGITÁLNÍ - internetový obchod</t>
  </si>
  <si>
    <t>E09.13</t>
  </si>
  <si>
    <t>Zařízení pro zpracování dat</t>
  </si>
  <si>
    <t>E09.131</t>
  </si>
  <si>
    <t>OSOBNÍ POČÍTAČE</t>
  </si>
  <si>
    <t>E09.131.01</t>
  </si>
  <si>
    <t>NOTEBOOK</t>
  </si>
  <si>
    <t>E09.131.03</t>
  </si>
  <si>
    <t>NOTEBOOK - internetový obchod</t>
  </si>
  <si>
    <t>E09.131.04</t>
  </si>
  <si>
    <t>TABLET - internetový obchod</t>
  </si>
  <si>
    <t>E09.132</t>
  </si>
  <si>
    <t>PŘÍSLUŠENSTVÍ PRO ZAŘÍZENÍ PRO ZPRACOVÁNÍ DAT</t>
  </si>
  <si>
    <t>E09.132.01</t>
  </si>
  <si>
    <t>MULTIFUNKČNÍ TISKÁRNA</t>
  </si>
  <si>
    <t>E09.132.02</t>
  </si>
  <si>
    <t>MONITOR</t>
  </si>
  <si>
    <t>E09.132.03</t>
  </si>
  <si>
    <t>MULTIFUNKČNÍ TISKÁRNA - internetový obchod</t>
  </si>
  <si>
    <t>E09.132.04</t>
  </si>
  <si>
    <t>MONITOR - internetový obchod</t>
  </si>
  <si>
    <t>E09.14</t>
  </si>
  <si>
    <t>Nosná média pro záznam obrazu a zvuku</t>
  </si>
  <si>
    <t>E09.141</t>
  </si>
  <si>
    <t>NOSNÁ MÉDIA PRO ZÁZNAM OBRAZU A ZVUKU NAHRANÁ</t>
  </si>
  <si>
    <t>E09.141.01</t>
  </si>
  <si>
    <t>CD NAHRANÉ</t>
  </si>
  <si>
    <t>E09.141.02</t>
  </si>
  <si>
    <t>DVD NAHRANÉ</t>
  </si>
  <si>
    <t>E09.149</t>
  </si>
  <si>
    <t>OSTATNÍ NOSNÁ MÉDIA PRO ZÁZNAM OBRAZU A ZVUKU</t>
  </si>
  <si>
    <t>E09.149.01</t>
  </si>
  <si>
    <t>FLASH DISK</t>
  </si>
  <si>
    <t>E09.149.02</t>
  </si>
  <si>
    <t>PAMĚŤOVÁ KARTA - internetový obchod</t>
  </si>
  <si>
    <t>E09.149.03</t>
  </si>
  <si>
    <t>FLASH DISK - internetový obchod</t>
  </si>
  <si>
    <t>E09.15</t>
  </si>
  <si>
    <t>Opravy zařízení audio-video a zařízení pro zprac.fotografií a dat</t>
  </si>
  <si>
    <t>E09.150</t>
  </si>
  <si>
    <t>OPRAVY ZAŘÍZENÍ AUDIO-VIDEO A ZAŘÍZENÍ PRO ZPRAC.FOTOGRAFIÍ A DAT</t>
  </si>
  <si>
    <t>E09.150.01</t>
  </si>
  <si>
    <t>PC SERVIS - ZÁLOHOVÁNÍ DAT</t>
  </si>
  <si>
    <t>E09.2</t>
  </si>
  <si>
    <t>Ost.výrobky dlouh.spotřeby určené pro rekreaci a kulturu vč.oprav</t>
  </si>
  <si>
    <t>E09.22</t>
  </si>
  <si>
    <t>Hudební nástroje a výrobky dl. spotřeby pro rekreaci uvnitř</t>
  </si>
  <si>
    <t>E09.221</t>
  </si>
  <si>
    <t>HUDEBNÍ NÁSTROJE</t>
  </si>
  <si>
    <t>E09.221.01</t>
  </si>
  <si>
    <t>KYTARA ŠPANĚLSKÁ</t>
  </si>
  <si>
    <t>E09.3</t>
  </si>
  <si>
    <t>Ost. předměty pro rekreaci a volný čas vč. zahrad. a dom. zvířat</t>
  </si>
  <si>
    <t>E09.31</t>
  </si>
  <si>
    <t>Hry, hračky a potřeby pro zájmovou činnost</t>
  </si>
  <si>
    <t>E09.311</t>
  </si>
  <si>
    <t>HRY A POTŘEBY PRO ZÁJMOVOU ČINNOST</t>
  </si>
  <si>
    <t>E09.311.02</t>
  </si>
  <si>
    <t>FOTOALBUM</t>
  </si>
  <si>
    <t>E09.311.04</t>
  </si>
  <si>
    <t>HRA PRO HERNÍ KONZOLI</t>
  </si>
  <si>
    <t>E09.311.05</t>
  </si>
  <si>
    <t>HRA PRO HERNÍ KONZOLI - internetový obchod</t>
  </si>
  <si>
    <t>E09.312</t>
  </si>
  <si>
    <t>HRAČKY A ZÁBAVNÍ PŘEDMĚTY</t>
  </si>
  <si>
    <t>E09.312.01</t>
  </si>
  <si>
    <t>PANENKA Z PVC</t>
  </si>
  <si>
    <t>E09.312.02</t>
  </si>
  <si>
    <t>AUTO NA BATERII</t>
  </si>
  <si>
    <t>E09.312.03</t>
  </si>
  <si>
    <t>AUTO MECHANICKÉ</t>
  </si>
  <si>
    <t>E09.312.04</t>
  </si>
  <si>
    <t>STAVEBNICE TYPU LEGO</t>
  </si>
  <si>
    <t>E09.312.05</t>
  </si>
  <si>
    <t>SKLÁDANKA PUZZLE</t>
  </si>
  <si>
    <t>E09.312.06</t>
  </si>
  <si>
    <t>PLYŠOVÁ HRAČKA</t>
  </si>
  <si>
    <t>E09.312.07</t>
  </si>
  <si>
    <t>KOČÁREK PRO PANENKU</t>
  </si>
  <si>
    <t>E09.312.08</t>
  </si>
  <si>
    <t>DĚTSKÝ MÍČ</t>
  </si>
  <si>
    <t>E09.312.09</t>
  </si>
  <si>
    <t>STAVEBNICE TYPU LEGO - internetový obchod</t>
  </si>
  <si>
    <t>E09.32</t>
  </si>
  <si>
    <t>Zařízení pro sport, kempink a rekreaci ve volné přírodě vč. oprav</t>
  </si>
  <si>
    <t>E09.321</t>
  </si>
  <si>
    <t>SPORTOVNÍ POTŘEBY</t>
  </si>
  <si>
    <t>E09.321.01</t>
  </si>
  <si>
    <t>LYŽAŘSKÉ SJEZDOVÉ BOTY</t>
  </si>
  <si>
    <t>E09.321.02</t>
  </si>
  <si>
    <t>MÍČ NA ODBÍJENOU</t>
  </si>
  <si>
    <t>E09.321.03</t>
  </si>
  <si>
    <t>RYBÁŘSKÝ PRUT</t>
  </si>
  <si>
    <t>E09.321.04</t>
  </si>
  <si>
    <t>SPECIÁLNÍ OBUV NA FOTBAL</t>
  </si>
  <si>
    <t>E09.321.05</t>
  </si>
  <si>
    <t>LYŽAŘSKÝ SET</t>
  </si>
  <si>
    <t>E09.321.06</t>
  </si>
  <si>
    <t>ROTOPED</t>
  </si>
  <si>
    <t>E09.321.07</t>
  </si>
  <si>
    <t>CYKLISTICKÁ PŘILBA</t>
  </si>
  <si>
    <t>E09.322</t>
  </si>
  <si>
    <t>POTŘEBY PRO KEMPINK A REKREACI VE VOLNÉ PŘÍRODÉ</t>
  </si>
  <si>
    <t>E09.322.01</t>
  </si>
  <si>
    <t>SPORTOVNÍ TLUMOK</t>
  </si>
  <si>
    <t>E09.33</t>
  </si>
  <si>
    <t>Zahrady, rostliny a květiny</t>
  </si>
  <si>
    <t>E09.331</t>
  </si>
  <si>
    <t>VÝROBKY PRO ZAHRADU</t>
  </si>
  <si>
    <t>E09.331.01</t>
  </si>
  <si>
    <t>ZEM PRO POKOJOVÉ ROSTLINY</t>
  </si>
  <si>
    <t>E09.331.02</t>
  </si>
  <si>
    <t>UMĚLOHMOTNÝ TRUHLÍK NA KVĚTINY</t>
  </si>
  <si>
    <t>E09.332</t>
  </si>
  <si>
    <t>ROSTLINY A KVĚTINY</t>
  </si>
  <si>
    <t>E09.332.01</t>
  </si>
  <si>
    <t>KARAFIÁT VELKOKVĚTÝ</t>
  </si>
  <si>
    <t>E09.332.02</t>
  </si>
  <si>
    <t>RŮŽE VELKOKVĚTÁ</t>
  </si>
  <si>
    <t>E09.332.03</t>
  </si>
  <si>
    <t>KVĚTINA POKOJOVÁ</t>
  </si>
  <si>
    <t>E09.332.04</t>
  </si>
  <si>
    <t>GERBERA VELKOKVĚTÁ</t>
  </si>
  <si>
    <t>E09.332.05</t>
  </si>
  <si>
    <t>CHRYZANTÉMA ŘEZANÁ</t>
  </si>
  <si>
    <t>E09.332.06</t>
  </si>
  <si>
    <t>ZAHRADNÍ KEŘE (RŮŽE VELKOKVĚTÁ)</t>
  </si>
  <si>
    <t>E09.34</t>
  </si>
  <si>
    <t>Domácí zvířata a potřeby pro jejich chov</t>
  </si>
  <si>
    <t>E09.341</t>
  </si>
  <si>
    <t>NÁKUP DOMÁCÍCH ZVÍŘAT</t>
  </si>
  <si>
    <t>E09.341.01</t>
  </si>
  <si>
    <t>PAPOUŠEK VLNKOVANÝ</t>
  </si>
  <si>
    <t>E09.342</t>
  </si>
  <si>
    <t>POTŘEBY PRO DOMÁCÍ ZVÍŘATA</t>
  </si>
  <si>
    <t>E09.35</t>
  </si>
  <si>
    <t>Veterinární a ostatní služby pro domácí zvířata</t>
  </si>
  <si>
    <t>E09.350</t>
  </si>
  <si>
    <t>VETERINÁRNÍ A OSTATNÍ SLUŽBY PRO DOMÁCÍ ZVÍŘATA</t>
  </si>
  <si>
    <t>E09.350.01</t>
  </si>
  <si>
    <t>SLUŽBA ZVĚROLÉKAŘE</t>
  </si>
  <si>
    <t>E09.4</t>
  </si>
  <si>
    <t>Rekreační a kulturní služby</t>
  </si>
  <si>
    <t>E09.41</t>
  </si>
  <si>
    <t>Rekreační a sportovní služby</t>
  </si>
  <si>
    <t>E09.411</t>
  </si>
  <si>
    <t>REKREAČNÍ A SPORTOVNÍ SLUŽBY - PASIVNÍ ÚČAST</t>
  </si>
  <si>
    <t>E09.411.01</t>
  </si>
  <si>
    <t>VSTUPENKA NA FOTBALOVÉ UTKÁNÍ</t>
  </si>
  <si>
    <t>E09.412</t>
  </si>
  <si>
    <t>REKREAČNÍ A SPORTOVNÍ SLUŽBY - AKTIVNÍ ÚČAST</t>
  </si>
  <si>
    <t>E09.412.01</t>
  </si>
  <si>
    <t>VSTUPENKA NA LYŽAŘSKÝ VLEK</t>
  </si>
  <si>
    <t>E09.412.02</t>
  </si>
  <si>
    <t>POPLATEK ZA CVIČENÍ</t>
  </si>
  <si>
    <t>E09.412.03</t>
  </si>
  <si>
    <t>VSTUPENKA DO KRYTÉHO BAZÉNU</t>
  </si>
  <si>
    <t>E09.412.04</t>
  </si>
  <si>
    <t>TANEČNÍ KURZ PRO MLÁDEŽ</t>
  </si>
  <si>
    <t>E09.412.05</t>
  </si>
  <si>
    <t>PRONÁJEM KURTU NA SQUASH</t>
  </si>
  <si>
    <t>E09.412.06</t>
  </si>
  <si>
    <t>PŮJČOVNÉ ZA LYŽE</t>
  </si>
  <si>
    <t>E09.42</t>
  </si>
  <si>
    <t>Kulturní služby</t>
  </si>
  <si>
    <t>E09.421</t>
  </si>
  <si>
    <t>KINA, DIVADLA, KONCERTY</t>
  </si>
  <si>
    <t>E09.421.01</t>
  </si>
  <si>
    <t>VSTUPENKA DO KINA</t>
  </si>
  <si>
    <t>E09.421.02</t>
  </si>
  <si>
    <t>VSTUPENKA DO DIVADLA</t>
  </si>
  <si>
    <t>E09.421.03</t>
  </si>
  <si>
    <t>VSTUPENKA NA KONCERT</t>
  </si>
  <si>
    <t>E09.421.04</t>
  </si>
  <si>
    <t>VSTUPENKA NA DISKOTÉKU</t>
  </si>
  <si>
    <t>E09.422</t>
  </si>
  <si>
    <t>MUZEA, KNIHOVNY, ZOOLOGICKÉ ZAHRADY</t>
  </si>
  <si>
    <t>E09.422.01</t>
  </si>
  <si>
    <t>VSTUPENKA DO MUZEA</t>
  </si>
  <si>
    <t>E09.423</t>
  </si>
  <si>
    <t>POPLATKY ZA ROZHLASOVÉ A TELEVIZNÍ VYSÍLÁNÍ</t>
  </si>
  <si>
    <t>E09.423.01</t>
  </si>
  <si>
    <t>ROZHLASOVÝ POPLATEK MĚSÍČNÍ</t>
  </si>
  <si>
    <t>E09.423.02</t>
  </si>
  <si>
    <t>TELEVIZNÍ POPLATEK MĚSÍČNÍ</t>
  </si>
  <si>
    <t>E09.423.03</t>
  </si>
  <si>
    <t>KABELOVÝ TELEVIZNÍ PŘÍJEM</t>
  </si>
  <si>
    <t>E09.425</t>
  </si>
  <si>
    <t>FOTOGRAFICKÉ SLUŽBY</t>
  </si>
  <si>
    <t>E09.425.01</t>
  </si>
  <si>
    <t>DIGITÁLNÍ FOTOGRAFIE</t>
  </si>
  <si>
    <t>E09.5</t>
  </si>
  <si>
    <t>Noviny, knihy a papírenské zboží</t>
  </si>
  <si>
    <t>E09.51</t>
  </si>
  <si>
    <t>Knihy</t>
  </si>
  <si>
    <t>E09.511</t>
  </si>
  <si>
    <t>BELETRIE</t>
  </si>
  <si>
    <t>E09.511.01</t>
  </si>
  <si>
    <t>KNIHA PRO DĚTI DO 9 LET</t>
  </si>
  <si>
    <t>E09.511.02</t>
  </si>
  <si>
    <t>KRÁSNÁ LITERATURA DOMÁCÍ AUTOR</t>
  </si>
  <si>
    <t>E09.511.03</t>
  </si>
  <si>
    <t>KRÁSNÁ LITERATURA SVĚTOVÁ</t>
  </si>
  <si>
    <t>E09.511.04</t>
  </si>
  <si>
    <t>KNIHA PRO DĚTI DO 9 LET - internetový obchod</t>
  </si>
  <si>
    <t>E09.511.05</t>
  </si>
  <si>
    <t>KRÁSNÁ LITERATURA DOMÁCÍ AUTOR - internetový obchod</t>
  </si>
  <si>
    <t>E09.511.06</t>
  </si>
  <si>
    <t>KRÁSNÁ LITERATURA SVĚTOVÁ - internetový obchod</t>
  </si>
  <si>
    <t>E09.512</t>
  </si>
  <si>
    <t>UČEBNICE</t>
  </si>
  <si>
    <t>E09.512.01</t>
  </si>
  <si>
    <t>UČEBNICE MATEMATIKY</t>
  </si>
  <si>
    <t>E09.512.02</t>
  </si>
  <si>
    <t>ZÁKLADNÍ UČEBNICE PRO HLAVNÍ SPECIALIZACI</t>
  </si>
  <si>
    <t>E09.513</t>
  </si>
  <si>
    <t>OSTATNÍ KNIHY KROMĚ BELETRIE A UČEBNIC</t>
  </si>
  <si>
    <t>E09.513.02</t>
  </si>
  <si>
    <t>ENCYKLOPEDIE</t>
  </si>
  <si>
    <t>E09.513.03</t>
  </si>
  <si>
    <t>KAPESNÍ SLOVNÍK</t>
  </si>
  <si>
    <t>E09.52</t>
  </si>
  <si>
    <t>Noviny a časopisy</t>
  </si>
  <si>
    <t>E09.521</t>
  </si>
  <si>
    <t xml:space="preserve">NOVINY </t>
  </si>
  <si>
    <t>E09.521.01</t>
  </si>
  <si>
    <t>MLADÁ FRONTA DNES</t>
  </si>
  <si>
    <t>E09.521.02</t>
  </si>
  <si>
    <t>BLESK</t>
  </si>
  <si>
    <t>E09.521.03</t>
  </si>
  <si>
    <t>PRÁVO</t>
  </si>
  <si>
    <t>E09.521.04</t>
  </si>
  <si>
    <t>LIDOVÉ NOVINY</t>
  </si>
  <si>
    <t>E09.521.05</t>
  </si>
  <si>
    <t>REGIONÁLNÍ DENÍK</t>
  </si>
  <si>
    <t>E09.522</t>
  </si>
  <si>
    <t>MAGAZÍNY A PERIODICKÉ ČASOPISY</t>
  </si>
  <si>
    <t>E09.522.01</t>
  </si>
  <si>
    <t>ABC</t>
  </si>
  <si>
    <t>E09.522.02</t>
  </si>
  <si>
    <t>CHIP</t>
  </si>
  <si>
    <t>E09.522.03</t>
  </si>
  <si>
    <t>STORY</t>
  </si>
  <si>
    <t>E09.522.04</t>
  </si>
  <si>
    <t>TV MAGAZÍN</t>
  </si>
  <si>
    <t>E09.522.05</t>
  </si>
  <si>
    <t>VLASTA</t>
  </si>
  <si>
    <t>E09.522.06</t>
  </si>
  <si>
    <t>KVĚTY</t>
  </si>
  <si>
    <t>E09.522.07</t>
  </si>
  <si>
    <t>REFLEX</t>
  </si>
  <si>
    <t>E09.522.08</t>
  </si>
  <si>
    <t>TÝDENÍK TELEVIZE</t>
  </si>
  <si>
    <t>E09.53</t>
  </si>
  <si>
    <t>Ostatní tiskoviny</t>
  </si>
  <si>
    <t>E09.530</t>
  </si>
  <si>
    <t>OSTATNÍ TISKOVINY</t>
  </si>
  <si>
    <t>E09.530.01</t>
  </si>
  <si>
    <t>POHLEDNICE BAREVNÁ</t>
  </si>
  <si>
    <t>E09.530.02</t>
  </si>
  <si>
    <t>KALENDÁŘ STOLNÍ</t>
  </si>
  <si>
    <t>E09.530.03</t>
  </si>
  <si>
    <t>BLAHOPŘÁNÍ K NAROZENINÁM</t>
  </si>
  <si>
    <t>E09.54</t>
  </si>
  <si>
    <t>Papírenské zboží, potřeby k psaní a kreslení</t>
  </si>
  <si>
    <t>E09.541</t>
  </si>
  <si>
    <t>PAPÍRENSKÉ ZBOŽÍ</t>
  </si>
  <si>
    <t>E09.549</t>
  </si>
  <si>
    <t>OSTATNÍ PAPÍRENSKÉ ZBOŽÍ A POTŘEBY K PSANÍ A KRESLENÍ</t>
  </si>
  <si>
    <t>E09.549.01</t>
  </si>
  <si>
    <t>PASTELKY</t>
  </si>
  <si>
    <t>E09.549.02</t>
  </si>
  <si>
    <t>KULIČKOVÉ PERO</t>
  </si>
  <si>
    <t>E09.549.03</t>
  </si>
  <si>
    <t>ŠKOLNÍ PENÁL</t>
  </si>
  <si>
    <t>E09.549.04</t>
  </si>
  <si>
    <t>NŮŽKY PRO DOMÁCNOST</t>
  </si>
  <si>
    <t>E09.6</t>
  </si>
  <si>
    <t>Dovolená s komplexními službami</t>
  </si>
  <si>
    <t>E09.60</t>
  </si>
  <si>
    <t>E09.601</t>
  </si>
  <si>
    <t>DOVOLENÁ S KOMPLEX. SLUŽBAMI V TUZEMSKU</t>
  </si>
  <si>
    <t>E09.601.04</t>
  </si>
  <si>
    <t>SUBI ORGANIZOVANÁ DOVOLENÁ A ZÁJEZDY V TUZEMSKU</t>
  </si>
  <si>
    <t>E09.602</t>
  </si>
  <si>
    <t>DOVOLENÁ S KOMPLEX. SLUŽBAMI V ZAHRANIČÍ</t>
  </si>
  <si>
    <t>E09.602.18</t>
  </si>
  <si>
    <t>SUBI ORGANIZOVANÁ DOVOLENÁ A ZÁJEZDY V ZAHRANIČÍ</t>
  </si>
  <si>
    <t>E10</t>
  </si>
  <si>
    <t>VZDĚLÁVÁNÍ</t>
  </si>
  <si>
    <t>E10.1</t>
  </si>
  <si>
    <t>Preprimární a primární vzdělávání</t>
  </si>
  <si>
    <t>E10.10</t>
  </si>
  <si>
    <t>E10.101</t>
  </si>
  <si>
    <t>PREPRIMÁRNÍ VZDĚLÁVÁNÍ</t>
  </si>
  <si>
    <t>E10.101.01</t>
  </si>
  <si>
    <t>ÚHRADA V MATEŘSKÉ ŠKOLE</t>
  </si>
  <si>
    <t>E10.2</t>
  </si>
  <si>
    <t>Sekundární vzdělávání</t>
  </si>
  <si>
    <t>E10.20</t>
  </si>
  <si>
    <t>E10.200</t>
  </si>
  <si>
    <t>SEKUNDÁRNÍ VZDĚLÁVÁNÍ</t>
  </si>
  <si>
    <t>E10.200.01</t>
  </si>
  <si>
    <t>ŠKOLNÉ NA SOUKROMÉM GYMNÁZIU</t>
  </si>
  <si>
    <t>E10.200.02</t>
  </si>
  <si>
    <t>ŠKOLNÉ V SOUKROMÉ STŘEDNÍ ŠKOLE S MATURITOU</t>
  </si>
  <si>
    <t>E10.3</t>
  </si>
  <si>
    <t>Postsekundární vzdělávání nižší než terciární</t>
  </si>
  <si>
    <t>E10.30</t>
  </si>
  <si>
    <t>E10.300</t>
  </si>
  <si>
    <t>POSTSEKUNDÁRNÍ VZDĚLÁVÁNÍ NIŽŠÍ NEŽ TERCIÁRNÍ</t>
  </si>
  <si>
    <t>E10.300.01</t>
  </si>
  <si>
    <t>POMATURITNÍ STUDIUM</t>
  </si>
  <si>
    <t>E10.4</t>
  </si>
  <si>
    <t>Terciární vzdělávání</t>
  </si>
  <si>
    <t>E10.40</t>
  </si>
  <si>
    <t>E10.400</t>
  </si>
  <si>
    <t>TERCIÁRNÍ VZDĚLÁVÁNÍ</t>
  </si>
  <si>
    <t>E10.400.01</t>
  </si>
  <si>
    <t>ŠKOLNÉ NA VYŠŠÍ ODBORNÉ ŠKOLE</t>
  </si>
  <si>
    <t>E10.400.02</t>
  </si>
  <si>
    <t>POPLATEK ZA PŘIJÍMACÍ ŘÍZENÍ NA VYSOKOU ŠKOLU</t>
  </si>
  <si>
    <t>E10.400.03</t>
  </si>
  <si>
    <t>ŠKOLNÉ NA VEŘEJNÉ VYSOKÉ ŠKOLE</t>
  </si>
  <si>
    <t>E10.400.04</t>
  </si>
  <si>
    <t>ŠKOLNÉ NA SOUKROMÉ VYSOKÉ ŠKOLE</t>
  </si>
  <si>
    <t>E10.5</t>
  </si>
  <si>
    <t>Vzdělávání nedefinované podle úrovně</t>
  </si>
  <si>
    <t>E10.50</t>
  </si>
  <si>
    <t>E10.500</t>
  </si>
  <si>
    <t>VZDĚLÁVÁNÍ NEDEFINOVANÉ PODLE ÚROVNĚ</t>
  </si>
  <si>
    <t>E10.500.01</t>
  </si>
  <si>
    <t>VÝUKA CIZÍCH JAZYKŮ</t>
  </si>
  <si>
    <t>E10.500.02</t>
  </si>
  <si>
    <t>ŠKOLNÉ V ZÁKLADNÍ UMĚLECKÉ ŠKOLE</t>
  </si>
  <si>
    <t>E10.500.03</t>
  </si>
  <si>
    <t>ÚHRADA ZA ŠKOLNÍ DRUŽINU</t>
  </si>
  <si>
    <t>E10.500.04</t>
  </si>
  <si>
    <t>KURZ PRO ZVÝŠENÍ KVALIFIKACE</t>
  </si>
  <si>
    <t>E11</t>
  </si>
  <si>
    <t>STRAVOVÁNÍ A UBYTOVÁNÍ</t>
  </si>
  <si>
    <t>E11.1</t>
  </si>
  <si>
    <t>Stravovací služby</t>
  </si>
  <si>
    <t>E11.11</t>
  </si>
  <si>
    <t>Restaurace, kavárny a podobná zařízení</t>
  </si>
  <si>
    <t>E11.111</t>
  </si>
  <si>
    <t>RESTAURACE, KAVÁRNY A ZÁBAVNÍ PODNIKY</t>
  </si>
  <si>
    <t>E11.111.12</t>
  </si>
  <si>
    <t>KUŘECÍ PRSA</t>
  </si>
  <si>
    <t>E11.111.13</t>
  </si>
  <si>
    <t>DENNÍ MENU</t>
  </si>
  <si>
    <t>E11.111.15</t>
  </si>
  <si>
    <t>DŽUS</t>
  </si>
  <si>
    <t>E11.111.16</t>
  </si>
  <si>
    <t>MINERÁLNÍ (PRAMENITÁ) VODA</t>
  </si>
  <si>
    <t>E11.111.24</t>
  </si>
  <si>
    <t>POLÉVKA</t>
  </si>
  <si>
    <t>E11.111.25</t>
  </si>
  <si>
    <t>SVÍČKOVÁ NA SMETANĚ S PŘÍLOHOU</t>
  </si>
  <si>
    <t>E11.111.26</t>
  </si>
  <si>
    <t>GULÁŠ S PŘÍLOHOU</t>
  </si>
  <si>
    <t>E11.111.28</t>
  </si>
  <si>
    <t>ŘÍZEK SMAŽENÝ S PŘÍLOHOU</t>
  </si>
  <si>
    <t>E11.111.29</t>
  </si>
  <si>
    <t>ZELENINOVÝ SALÁT</t>
  </si>
  <si>
    <t>E11.111.30</t>
  </si>
  <si>
    <t>RYBÍ FILÉ / FILET S PŘÍLOHOU</t>
  </si>
  <si>
    <t>E11.111.31</t>
  </si>
  <si>
    <t>SMAŽENÝ SÝR S PŘÍLOHOU</t>
  </si>
  <si>
    <t>E11.111.32</t>
  </si>
  <si>
    <t>TĚSTOVINY (GNOCCHI) S OMÁČKOU</t>
  </si>
  <si>
    <t>E11.111.33</t>
  </si>
  <si>
    <t>ESPRESSO</t>
  </si>
  <si>
    <t>E11.111.34</t>
  </si>
  <si>
    <t>DEZERT</t>
  </si>
  <si>
    <t>E11.111.35</t>
  </si>
  <si>
    <t>SYCENÝ NÁPOJ SLAZENÝ</t>
  </si>
  <si>
    <t>E11.111.36</t>
  </si>
  <si>
    <t>DOMÁCÍ LIMONÁDA</t>
  </si>
  <si>
    <t>E11.111.37</t>
  </si>
  <si>
    <t>PIVO SVĚTLÉ, SUDOVÉ</t>
  </si>
  <si>
    <t>E11.111.38</t>
  </si>
  <si>
    <t>JAKOSTNÍ VÍNO RÉVOVÉ</t>
  </si>
  <si>
    <t>E11.111.39</t>
  </si>
  <si>
    <t>DESTILÁTY</t>
  </si>
  <si>
    <t>E11.111.40</t>
  </si>
  <si>
    <t>MÍCHANÉ NÁPOJE</t>
  </si>
  <si>
    <t>E11.111.41</t>
  </si>
  <si>
    <t xml:space="preserve">VEPŘOVÁ PANENKA S PŘÍLOHOU
</t>
  </si>
  <si>
    <t>E11.111.42</t>
  </si>
  <si>
    <t>HOVĚZÍ STEAK</t>
  </si>
  <si>
    <t>E11.111.43</t>
  </si>
  <si>
    <t>SPECIÁLNÍ NABÍDKA PODNIKU</t>
  </si>
  <si>
    <t>E11.112</t>
  </si>
  <si>
    <t>RYCHLÉ OBČERSTVENÍ A PODOBNÉ STRAVOVACÍ SLUŽBY</t>
  </si>
  <si>
    <t>E11.112.01</t>
  </si>
  <si>
    <t>KUŘE GRILOVANÉ - FAST FOOD</t>
  </si>
  <si>
    <t>E11.112.02</t>
  </si>
  <si>
    <t>PÁREK V ROHLÍKU - FAST FOOD</t>
  </si>
  <si>
    <t>E11.112.03</t>
  </si>
  <si>
    <t>HAMBURGER BIG MAC - FAST FOOD</t>
  </si>
  <si>
    <t>E11.112.04</t>
  </si>
  <si>
    <t>PIZZA - FAST FOOD</t>
  </si>
  <si>
    <t>E11.112.05</t>
  </si>
  <si>
    <t>BAGETA MALÁ PLNĚNÁ</t>
  </si>
  <si>
    <t>E11.112.06</t>
  </si>
  <si>
    <t>KÁVA Z PRODEJNÍHO AUTOMATU</t>
  </si>
  <si>
    <t>E11.12</t>
  </si>
  <si>
    <t>Jídelny</t>
  </si>
  <si>
    <t>E11.120</t>
  </si>
  <si>
    <t>JÍDELNY</t>
  </si>
  <si>
    <t>E11.120.01</t>
  </si>
  <si>
    <t>KOMPLETNÍ OBĚD NEBO VEČEŘE (MENU) V ZÁVODNÍ JÍDELNĚ</t>
  </si>
  <si>
    <t>E11.120.02</t>
  </si>
  <si>
    <t>OBED VE ŠJ (STRÁVNÍCI 7-10 LET)</t>
  </si>
  <si>
    <t>E11.120.03</t>
  </si>
  <si>
    <t>OBED VE ŠJ (STRÁVNÍCI 11-14 LET)</t>
  </si>
  <si>
    <t>E11.120.04</t>
  </si>
  <si>
    <t>OBĚD VE ŠJ (STRÁVNÍCI 15 A VÍCE LET)</t>
  </si>
  <si>
    <t>E11.120.05</t>
  </si>
  <si>
    <t>OBĚD VE VYSOKOŠKOLSKÉ MENZE</t>
  </si>
  <si>
    <t>E11.120.06</t>
  </si>
  <si>
    <t>OBĚDY A SVAČINY V MŠ (STRÁVNÍCI 3-6 LET)</t>
  </si>
  <si>
    <t>E11.2</t>
  </si>
  <si>
    <t>Ubytovací služby</t>
  </si>
  <si>
    <t>E11.20</t>
  </si>
  <si>
    <t>E11.201</t>
  </si>
  <si>
    <t>HOTELY, MOTELY A PODOBNÉ UBYTOVACÍ SLUŽBY</t>
  </si>
  <si>
    <t>E11.201.02</t>
  </si>
  <si>
    <t>PENZION ***</t>
  </si>
  <si>
    <t>E11.201.04</t>
  </si>
  <si>
    <t>HOTEL *** - internetový obchod</t>
  </si>
  <si>
    <t>E11.201.05</t>
  </si>
  <si>
    <t>HOTEL **** - internetový obchod</t>
  </si>
  <si>
    <t>E11.202</t>
  </si>
  <si>
    <t>PRÁZDNINOVÁ STŘEDISKA, KEMPY, HOSTELY A PODOBNÉ UBYTOVACÍ SLUŽBY</t>
  </si>
  <si>
    <t>E11.202.01</t>
  </si>
  <si>
    <t>CHATA</t>
  </si>
  <si>
    <t>E11.202.02</t>
  </si>
  <si>
    <t>MLÁDEŽNICKÝ HOSTEL/YOUTH HOSTEL</t>
  </si>
  <si>
    <t>E11.203</t>
  </si>
  <si>
    <t>UBYTOVACÍ SLUŽBY V JINÝCH ZAŘÍZENÍCH</t>
  </si>
  <si>
    <t>E11.203.01</t>
  </si>
  <si>
    <t>UBYTOVÁNÍ V INTERNÁTĚ</t>
  </si>
  <si>
    <t>E11.203.02</t>
  </si>
  <si>
    <t>UBYTOVÁNÍ NA VYSOKOŠKOLSKÉ KOLEJI</t>
  </si>
  <si>
    <t>E12</t>
  </si>
  <si>
    <t>OSTATNÍ ZBOŽÍ A SLUŽBY</t>
  </si>
  <si>
    <t>E12.1</t>
  </si>
  <si>
    <t>Osobní péče</t>
  </si>
  <si>
    <t>E12.11</t>
  </si>
  <si>
    <t>Kadeřnické salóny a zařízení osobní péče</t>
  </si>
  <si>
    <t>E12.111</t>
  </si>
  <si>
    <t>PÁNSKÉ A DĚTSKÉ KADEŘNICKÉ SLUŽBY</t>
  </si>
  <si>
    <t>E12.111.01</t>
  </si>
  <si>
    <t>PÁNSKÝ KADEŘNÍK</t>
  </si>
  <si>
    <t>E12.112</t>
  </si>
  <si>
    <t>DÁMSKÉ KADEŘNICKÉ SLUŽBY</t>
  </si>
  <si>
    <t>E12.112.01</t>
  </si>
  <si>
    <t>DÁMSKÝ KADEŘNÍK</t>
  </si>
  <si>
    <t>E12.113</t>
  </si>
  <si>
    <t>OSTATNÍ SLUŽBY OSOBNÍ PÉČE</t>
  </si>
  <si>
    <t>E12.113.01</t>
  </si>
  <si>
    <t>HLOUBKOVÉ ČISTĚNÍ PLETI VČETNĚ PŘILOŽENÍ MASKY</t>
  </si>
  <si>
    <t>E12.113.02</t>
  </si>
  <si>
    <t>MASÁŽ</t>
  </si>
  <si>
    <t>E12.12</t>
  </si>
  <si>
    <t>Elektrické přístroje pro osobní péči</t>
  </si>
  <si>
    <t>E12.121</t>
  </si>
  <si>
    <t>ELEKTRICKÉ PŘÍSTROJE PRO OSOBNÍ PÉČI</t>
  </si>
  <si>
    <t>E12.121.01</t>
  </si>
  <si>
    <t>ELEKTRICKÝ VYSOUŠEČ VLASŮ</t>
  </si>
  <si>
    <t>E12.121.02</t>
  </si>
  <si>
    <t xml:space="preserve">ELEKTRICKÝ HOLICÍ STROJEK </t>
  </si>
  <si>
    <t>E12.121.03</t>
  </si>
  <si>
    <t>ELEKTRICKÝ ZUBNÍ KARTÁČEK</t>
  </si>
  <si>
    <t>E12.121.04</t>
  </si>
  <si>
    <t>ELEKTRICKÝ VYSOUŠEČ VLASŮ - internetový obchod</t>
  </si>
  <si>
    <t>E12.121.05</t>
  </si>
  <si>
    <t>ELEKTRICKÝ HOLICÍ STROJEK - internetový obchod</t>
  </si>
  <si>
    <t>E12.121.06</t>
  </si>
  <si>
    <t>ELEKTRICKÝ ZUBNÍ KARTÁČEK - internetový obchod</t>
  </si>
  <si>
    <t>E12.13</t>
  </si>
  <si>
    <t>Ostatní přístroje, předměty a výrobky pro osobní péči</t>
  </si>
  <si>
    <t>E12.131</t>
  </si>
  <si>
    <t>RUČNÍ PŘÍSTROJE A VÝROBKY PRO OSOBNÍ PÉČI</t>
  </si>
  <si>
    <t>E12.132</t>
  </si>
  <si>
    <t>VÝROBKY PRO OS.HYGIENU A WELLNESS, ESOTER. A KOSMET.VÝR. A PŘÍPR.</t>
  </si>
  <si>
    <t>E12.3</t>
  </si>
  <si>
    <t>Osobní potřeby a doplňky jinde neuvedené</t>
  </si>
  <si>
    <t>E12.31</t>
  </si>
  <si>
    <t>Klenoty, hodiny a hodinky</t>
  </si>
  <si>
    <t>E12.311</t>
  </si>
  <si>
    <t>KLENOTY</t>
  </si>
  <si>
    <t>E12.311.01</t>
  </si>
  <si>
    <t>SNUBNÍ PRSTEN ZLATÝ</t>
  </si>
  <si>
    <t>E12.312</t>
  </si>
  <si>
    <t>HODINY A HODINKY</t>
  </si>
  <si>
    <t>E12.312.01</t>
  </si>
  <si>
    <t>DÁMSKÉ NÁRAMKOVÉ HODINKY (QUARTZ)</t>
  </si>
  <si>
    <t>E12.313</t>
  </si>
  <si>
    <t>OPRAVY KLENOTŮ, HODIN A HODINEK</t>
  </si>
  <si>
    <t>E12.313.01</t>
  </si>
  <si>
    <t>VÝMĚNA BATERIE DO DÁMSKÝCH NÁRAMKOVÝCH HODINEK (VČETNĚ BATERIE)</t>
  </si>
  <si>
    <t>E12.32</t>
  </si>
  <si>
    <t>Ostatní osobní potřeby a doplňky</t>
  </si>
  <si>
    <t>E12.321</t>
  </si>
  <si>
    <t>CESTOVNÍ POTŘEBY</t>
  </si>
  <si>
    <t>E12.321.01</t>
  </si>
  <si>
    <t>DÁMSKÁ KABELKA KOŽENÁ</t>
  </si>
  <si>
    <t>E12.322</t>
  </si>
  <si>
    <t>VÝROBKY PRO DĚTI</t>
  </si>
  <si>
    <t>E12.322.03</t>
  </si>
  <si>
    <t>DĚTSKÝ KOČÁREK - internetový obchod</t>
  </si>
  <si>
    <t>E12.322.04</t>
  </si>
  <si>
    <t>DĚTSKÁ AUTOSEDAČKA - internetový obchod</t>
  </si>
  <si>
    <t>E12.329</t>
  </si>
  <si>
    <t>OSTATNÍ OSOBNÍ POTŘEBY A DOPLŇKY J. N.</t>
  </si>
  <si>
    <t>E12.329.01</t>
  </si>
  <si>
    <t>DÁMSKÝ DEŠTNÍK SKLÁDACÍ</t>
  </si>
  <si>
    <t>E12.329.02</t>
  </si>
  <si>
    <t>POMNÍK Z PŘÍRODNÍHO KAMENE</t>
  </si>
  <si>
    <t>E12.4</t>
  </si>
  <si>
    <t>Sociální péče</t>
  </si>
  <si>
    <t>E12.40</t>
  </si>
  <si>
    <t>E12.401</t>
  </si>
  <si>
    <t>DĚTSKÉ JESLE</t>
  </si>
  <si>
    <t>E12.401.01</t>
  </si>
  <si>
    <t>ÚHRADA ZA DĚTSKÉ JESLE</t>
  </si>
  <si>
    <t>E12.402</t>
  </si>
  <si>
    <t>DOMOVY DŮCHODCŮ A DOMOVY PRO OSOBY S POSTIŽENÍM</t>
  </si>
  <si>
    <t>E12.402.01</t>
  </si>
  <si>
    <t>UBYTOVÁNÍ V DOMOVĚ DŮCHODCŮ</t>
  </si>
  <si>
    <t>E12.403</t>
  </si>
  <si>
    <t>SLUŽBY STARÝM A INVALIDNÍM OSOBÁM V JEJICH DOMOVECH</t>
  </si>
  <si>
    <t>E12.403.01</t>
  </si>
  <si>
    <t>DONÁŠKA OBĚDŮ</t>
  </si>
  <si>
    <t>E12.5</t>
  </si>
  <si>
    <t>Pojištění</t>
  </si>
  <si>
    <t>E12.52</t>
  </si>
  <si>
    <t>Pojištění související s bydlením</t>
  </si>
  <si>
    <t>E12.520</t>
  </si>
  <si>
    <t>POJIŠTĚNÍ SOUVISEJÍCÍ S BYDLENÍM</t>
  </si>
  <si>
    <t>E12.520.05</t>
  </si>
  <si>
    <t>SUBI POJIŠTĚNÍ DOMÁCNOSTI</t>
  </si>
  <si>
    <t>E12.53</t>
  </si>
  <si>
    <t>Pojištění související se zdravím</t>
  </si>
  <si>
    <t>E12.532</t>
  </si>
  <si>
    <t>ÚRAZOVÉ A OSTATNÍ OSOBNÍ POJIŠTĚNÍ</t>
  </si>
  <si>
    <t>E12.532.03</t>
  </si>
  <si>
    <t>SUBI ÚRAZOVÉ A OSTATNÍ OSOBNÍ POJIŠTĚNÍ</t>
  </si>
  <si>
    <t>E12.54</t>
  </si>
  <si>
    <t>Pojištění související s dopravou</t>
  </si>
  <si>
    <t>E12.541</t>
  </si>
  <si>
    <t>POJIŠTĚNÍ MOTOROVÝCH VOZIDEL</t>
  </si>
  <si>
    <t>E12.541.03</t>
  </si>
  <si>
    <t xml:space="preserve">SUBI POVINNÉ RUČENÍ MOTOROVÝCH VOZIDEL </t>
  </si>
  <si>
    <t>E12.541.05</t>
  </si>
  <si>
    <t>SUBI HAVARIJNÍ POJIŠTĚNÍ MOTOROVÝCH VOZIDEL</t>
  </si>
  <si>
    <t>E12.6</t>
  </si>
  <si>
    <t>Finanční služby jinde neuvedené</t>
  </si>
  <si>
    <t>E12.62</t>
  </si>
  <si>
    <t>E12.621</t>
  </si>
  <si>
    <t>BANKOVNÍ A PODOBNÉ POPLATKY</t>
  </si>
  <si>
    <t>E12.621.01</t>
  </si>
  <si>
    <t>SUBI FINANČNÍ SLUŽBY</t>
  </si>
  <si>
    <t>E12.7</t>
  </si>
  <si>
    <t>Ostatní služby jinde neuvedené</t>
  </si>
  <si>
    <t>E12.70</t>
  </si>
  <si>
    <t>E12.701</t>
  </si>
  <si>
    <t>ADMINISTRATIVNÍ POPLATKY</t>
  </si>
  <si>
    <t>E12.701.02</t>
  </si>
  <si>
    <t>VYDÁNÍ CESTOVNÍHO PASU</t>
  </si>
  <si>
    <t>E12.701.04</t>
  </si>
  <si>
    <t>OVĚŘENÍ PODPISU</t>
  </si>
  <si>
    <t>E12.702</t>
  </si>
  <si>
    <t>PRÁVNÍ SLUŽBY A ÚČETNICTVÍ</t>
  </si>
  <si>
    <t>E12.702.01</t>
  </si>
  <si>
    <t>POPLATEK PŘI PODÁNÍ NÁVRHU NA ROZVOD MANŽELSTVÍ</t>
  </si>
  <si>
    <t>E12.702.02</t>
  </si>
  <si>
    <t>SEPSÁNÍ ZÁVĚTI</t>
  </si>
  <si>
    <t>E12.703</t>
  </si>
  <si>
    <t>POHŘEBNÍ SLUŽBY</t>
  </si>
  <si>
    <t>E12.703.01</t>
  </si>
  <si>
    <t>KREMACE</t>
  </si>
  <si>
    <t>E12.704</t>
  </si>
  <si>
    <t>OSTATNÍ POPLATKY A SLUŽBY</t>
  </si>
  <si>
    <t>E12.704.02</t>
  </si>
  <si>
    <t>POPLATEK ZE PSA</t>
  </si>
  <si>
    <t>název</t>
  </si>
  <si>
    <t>váha v ‰</t>
  </si>
  <si>
    <t>12% DPH (dle zákona 461/2024 Sb.)</t>
  </si>
  <si>
    <t>bez DPH (dle zákona 461/2024 Sb.)</t>
  </si>
  <si>
    <t>průměrná DPH</t>
  </si>
  <si>
    <t>vysvětlivky k SD</t>
  </si>
  <si>
    <t>spotřební daň</t>
  </si>
  <si>
    <t>minimální spotřební daň na cigaretu v roce 2024 = 4,22 Kč (dle zákona 353/2003 Sb.); průměrná cena krabičky cigaret v roce 2024 = 135,14 (zdroj: https://celnisprava.gov.cz/cz/dane/spotrebni-dane/tabak/aktuality/Stranky/Stanoven%C3%AD-v%C3%A1%C5%BEen%C3%A9ho-cenov%C3%A9ho-pr%C5%AFm%C4%9Bru-cigaret-pro-rok-2024.aspx)</t>
  </si>
  <si>
    <t>daň = 9,95 Kč na litr (dle zákona 353/2003 Sb.); cena 1. 1. 2024 = 36,43 (zdroj: https://csu.gov.cz/vys/ceny-pohonnych-hmot-v-roce-2024)</t>
  </si>
  <si>
    <t>daň = 12,84 Kč na litr (dle zákona 353/2003 Sb.); cena 1. 1. 2024 = 35,9 (zdroj: https://csu.gov.cz/vys/ceny-pohonnych-hmot-v-roce-2024)</t>
  </si>
  <si>
    <t>daň = 3933 Kč na tunu (dle zákona 353/2003 Sb.), což je asi 2,13 Kč na litr; cena 1. 1. 2024 = 15,9 (zdroj: https://csu.gov.cz/vys/ceny-pohonnych-hmot-v-roce-2024)</t>
  </si>
  <si>
    <t>státní dluh</t>
  </si>
  <si>
    <t>koncesionářské poplatky (ne OSA)</t>
  </si>
  <si>
    <t>spotřební daň na 1kg tabáku v roce 2024 = 3300 Kč (dle záona 353/2003 Sb.); cena 1kg tabáku v roce 2024 = přibližně 5500 Kč (zdroj: Internet, e-shopy s tabákem, chatGPT)</t>
  </si>
  <si>
    <t>spotřební daň na 1l ethanolu v roce 2024 = 355 Kč (dle záona 353/2003 Sb.); cena za 0,7l 40% destilátu v roce 2024 = přibližně 350 Kč (zdroj: Internet, e-shopy s alkoholem, chatGPT)</t>
  </si>
  <si>
    <t>zaměstnanci zbývá</t>
  </si>
  <si>
    <t>celkové náklady na zaměstnance</t>
  </si>
  <si>
    <t>spotřební koš pro výpočet indexu spotřebitelských cen od ledna 2024 (zdroj dat: https://csu.gov.cz/spotrebni_kos_archiv)</t>
  </si>
  <si>
    <t>poměr času stráveného v pracovní neschopnosti (zdroj: https://csu.gov.cz/pracovni-neschopnost?pocet=10&amp;start=0&amp;podskupiny=192&amp;razeni=-datumVydani; používám data z roku 2022, novější nejsou k dispozici):</t>
  </si>
  <si>
    <t>poměr platu vypláceného zaměstnavatelem na nemocenské dle zákona 262/2006 Sb.:</t>
  </si>
  <si>
    <t>poměr zaměstnancem odpracované práce ku zamětnavatelem zaplacené:</t>
  </si>
  <si>
    <t>mediánový člověk</t>
  </si>
  <si>
    <t>chudý člověk</t>
  </si>
  <si>
    <t>rok 2024</t>
  </si>
  <si>
    <t>průměrný člověk</t>
  </si>
  <si>
    <t>bohatší bohém</t>
  </si>
  <si>
    <t>cena státu</t>
  </si>
  <si>
    <t>poměrná cena státu</t>
  </si>
  <si>
    <t>dovolená (není zahrnuta do ceny státu)</t>
  </si>
  <si>
    <t>nemocenská (není zahrnuta do ceny státu)</t>
  </si>
  <si>
    <t>náklady na přímou byrokracii</t>
  </si>
  <si>
    <t>Dle Indexu byrokracie[4] tvoří 272 hodin pro průměrnou firmu se čtyřmi zaměstnanci, tedy necelá 4 % celkové práce.</t>
  </si>
  <si>
    <t>Celkové náklady na zaměstnance pouze znázorňují situaci zaměstnavatele; nejsou zahrnuty do ceny státu.</t>
  </si>
  <si>
    <t>spotřební daň na 1hl piva v roce 2024 = 32 Kč * stupeň piva (dle záona 353/2003 Sb.); cena za 0,5l 11 stupňového piva v roce 2024 = přibližně 25 Kč (zdroj: Internet, chatGPT)</t>
  </si>
  <si>
    <t>Byla započtena sleva na poplatníka 30840 korun (v roce 2024).</t>
  </si>
  <si>
    <t>Ve prospěch státu uvažujeme dvě výdělečně činné osoby v domácnosti (průměr bude o něco nižší).</t>
  </si>
  <si>
    <t>Dle studie Ten Thousand Commandments 2024[3] tvoří v USA mezi 22 % až 31 % (včetně nákladů z byrokracie); optimisticky počítáme s 10 %.</t>
  </si>
  <si>
    <t>DPH[5]</t>
  </si>
  <si>
    <t>spotřební daň[6]</t>
  </si>
  <si>
    <t>Ostatní daně[7] byly rovnoměrně rozděleny mezi všechny obyvatele ČR (včetně novorozenců).</t>
  </si>
  <si>
    <t>Průměrné zadlužení státu z posledních pěti let[8] bylo rovnoměrně rozděleno mezi všechny obyvatele ČR (včetně novorozenců).</t>
  </si>
  <si>
    <t>3: zdroj: https://cei.org/studies/ten-thousand-commandments-2024/</t>
  </si>
  <si>
    <t>5: Průměrnou výši DPH jsem počítal ze spotřebního koše (vizte list „nepřímé daně“); zeleně jsou označeny řádky, kde jsem použil nižší sazbu ve prospěch státu – zdraví, dovolená, stravování a ubytování (kde se vyskytují i položky s vyšší sazbou, nicméně spotřební koš je míchá s položkami se sazbou nižší).</t>
  </si>
  <si>
    <t>6: Spotřební daň z pohonných hmot se promítá i do cen zboží a služeb, což jsem ve prospěch státu nezohlednil; ne všechna vína jsou osvobozena od spotřební daně, nicméně spotřební koš toto nerozlišuje, proto jsem do spotřební daně ve prospěch státu nezapočítal žádná. Relevantní řádky jsou označeny zeleně.</t>
  </si>
  <si>
    <t>7: 59,9 miliardy z ostatních a mimořádných daní (zdroj: https://www.mfcr.cz/assets/attachments/2025-01-06_Pokladni-plneni-statniho-rozpoctu-za-rok-2024_v01.pdf)</t>
  </si>
  <si>
    <t>4: Index byrokracie počítal Liberální institut; dle posledního výzkumu z roku 2021 (zdroj:  https://inlist.cz/index-byrokracie-2021-10/) šlo o 272 hodin na průměrnou malou firmu o čtyřech zaměstnancích, tedy necelá 4 % celkové práce.
K podobné hodnotě došla i srovnávací studie Doing Business 2020, dle které je to 230 hodin ročně (zdroj: https://www.doingbusiness.org/content/dam/doingBusiness/country/c/czech-republic/CZE.pdf), avšak jde pouze o byrokracii nutnou k placení daní, ovšem pro průměrnou firmu, která má v ČR velikost 6 lidí.
U větších firem lze počítat s úsporami z rozsahu, na druhou stranu jsou však zatíženy dalšími byrokratickými povinnostmi, zejména statistického charakteru (například Eurostat), od čehož jsou menší firmy osvobozeny.</t>
  </si>
  <si>
    <t>8: zdroj: https://www.mfcr.cz/cs/rozpoctova-politika/statni-rozpocet/plneni-statniho-rozpoctu</t>
  </si>
  <si>
    <t>měkčí metodika[1]</t>
  </si>
  <si>
    <t>tvrdší metodika[2]</t>
  </si>
  <si>
    <t>ostatní daně</t>
  </si>
  <si>
    <t>Zaměstnanec vyprodukuje zaměstnavateli určitou hodnotu; ten však může zaplatit jen její část, i kdyby neměl žádný zisk.</t>
  </si>
  <si>
    <t>čistá mzda ku ceně práce</t>
  </si>
  <si>
    <t>1: „Měkčí“ metodika mění tyto parametry:
– za náklady z regulací počítá zjevně podhodnocených 5 %, protože tuto hodnotu nelze přesně vyčíslit;
– v zákonném pojištění odpovědnosti počítá s nejnižší možnou sazbou 2,8 ‰ (dle vyhlášky 125/1993 Sb.), která se vztahuje v podstatě jen na nemanuálně pracující;
– zcela ignoruje státní dluh.</t>
  </si>
  <si>
    <t>2: „Tvrdší“ metodika mění tyto parametry:
– náklady z regulací počítá 31% dle studie Ten Thousand Commandments 2024 (předpokládáme, že náklady z regulací v USA nebudou vyšší než v ČR), a proto snižuje na nulu náklady na přímou byrokracii, neboť jsou již zahrnuty v nákladech z regulací;
– v zákonném pojištění odpovědnosti počítá se sazbou 7 ‰ (dle vyhlášky 125/1993 Sb.) pro zemědělské pracovníky (pořád jde o čtvrtou nejnižší sazbu z osmi, přičemž nejnižší je 2,8  ‰ a nejvyšší 50,4  ‰);
– ostatní daně dělí jen mezi 5 563 258 ekonomicky aktivních jedinců (dle sčítání lidu 2021, zdroj: https://scitani.gov.cz/ekonomicka-aktivita), nikoliv mezi všech 10,88 milionů obyvatel ČR (dle ČSU 2024, zdroj: https://csu.gov.cz/rychle-informace/pohyb-obyvatelstva-2-ctvrtleti-2024);
– státní dluh dělí jen mezi 5 563 258 - 487 591 = 5 075 667 (odčítáme počet státních zaměstnanců v roce 2024, zdroj: https://www.mfcr.cz/assets/attachments/2024-03-26_Statni-rozpocet-2024-v-kostce_v02.pdf) jedinců ekonomicky aktivních v soukromém sektoru, jelikož státní dluh reálně splácí soukromý sektor.</t>
  </si>
  <si>
    <t>krabička cigaret v roce 2024</t>
  </si>
  <si>
    <t>DPH</t>
  </si>
  <si>
    <t>cena bez nepřímých daní</t>
  </si>
  <si>
    <t>zisk</t>
  </si>
  <si>
    <t>suroviny</t>
  </si>
  <si>
    <t>výrobní technologie</t>
  </si>
  <si>
    <t>mzdy</t>
  </si>
  <si>
    <t>marketing</t>
  </si>
  <si>
    <t>distrubuce</t>
  </si>
  <si>
    <t>cena</t>
  </si>
  <si>
    <t>daně z práce</t>
  </si>
  <si>
    <t>daně ze zisků</t>
  </si>
  <si>
    <t>nepřímé daně</t>
  </si>
  <si>
    <t>všechny daně</t>
  </si>
  <si>
    <t>cena regulací</t>
  </si>
  <si>
    <t>cena bez daně</t>
  </si>
  <si>
    <t>poměr daně</t>
  </si>
  <si>
    <t>z lepších surovin</t>
  </si>
  <si>
    <t>reálné náklady z regulací</t>
  </si>
  <si>
    <t>pirátské cigarety</t>
  </si>
  <si>
    <t>zdroj ceny pirátské cigarety: https://prazsky.denik.cz/zlociny-a-soudy/cigarety-tabak-dane-policie-celnici-praha-akce-zatykani.html</t>
  </si>
  <si>
    <t>nenahrazené náklady na zaměstnance</t>
  </si>
  <si>
    <t>průměrná cena</t>
  </si>
  <si>
    <t>?</t>
  </si>
  <si>
    <t>Nenahrazené náklady na zaměstnance zahrnují povinné odvody zaměstnavatele a státní neefektivitu (ne peníze vyplacené bez práce).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</si>
</sst>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?\ %"/>
    <numFmt numFmtId="166" formatCode="0\ %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Regula"/>
      <charset val="238"/>
    </font>
    <font>
      <b/>
      <sz val="10"/>
      <color theme="1"/>
      <name val="Regula"/>
      <charset val="238"/>
    </font>
    <font>
      <b/>
      <sz val="10"/>
      <name val="Regula"/>
      <charset val="238"/>
    </font>
    <font>
      <sz val="10"/>
      <name val="Regula"/>
      <charset val="238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1"/>
      <color rgb="FFFF0000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rgb="FF808080"/>
      <name val="Garamond"/>
      <family val="1"/>
      <charset val="238"/>
    </font>
    <font>
      <sz val="11"/>
      <color rgb="FF80808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3" fillId="0" borderId="0" xfId="0" applyFont="1" applyFill="1" applyAlignment="1">
      <alignment horizontal="center" vertical="center"/>
    </xf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Fill="1"/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1" fillId="2" borderId="0" xfId="0" applyNumberFormat="1" applyFont="1" applyFill="1"/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5" fillId="0" borderId="5" xfId="0" applyFont="1" applyBorder="1"/>
    <xf numFmtId="0" fontId="5" fillId="0" borderId="8" xfId="0" applyFont="1" applyBorder="1"/>
    <xf numFmtId="0" fontId="6" fillId="0" borderId="6" xfId="0" applyFont="1" applyBorder="1"/>
    <xf numFmtId="0" fontId="6" fillId="0" borderId="8" xfId="0" applyFont="1" applyBorder="1"/>
    <xf numFmtId="1" fontId="5" fillId="0" borderId="3" xfId="0" applyNumberFormat="1" applyFont="1" applyBorder="1" applyAlignment="1">
      <alignment horizontal="center"/>
    </xf>
    <xf numFmtId="0" fontId="7" fillId="0" borderId="3" xfId="0" applyFont="1" applyBorder="1"/>
    <xf numFmtId="165" fontId="5" fillId="0" borderId="4" xfId="0" applyNumberFormat="1" applyFont="1" applyBorder="1"/>
    <xf numFmtId="165" fontId="5" fillId="0" borderId="0" xfId="0" applyNumberFormat="1" applyFont="1" applyBorder="1"/>
    <xf numFmtId="165" fontId="5" fillId="0" borderId="5" xfId="0" applyNumberFormat="1" applyFont="1" applyBorder="1"/>
    <xf numFmtId="165" fontId="8" fillId="0" borderId="6" xfId="0" applyNumberFormat="1" applyFont="1" applyBorder="1"/>
    <xf numFmtId="165" fontId="8" fillId="0" borderId="7" xfId="0" applyNumberFormat="1" applyFont="1" applyBorder="1"/>
    <xf numFmtId="165" fontId="8" fillId="0" borderId="8" xfId="0" applyNumberFormat="1" applyFont="1" applyBorder="1"/>
    <xf numFmtId="0" fontId="8" fillId="0" borderId="6" xfId="0" applyFont="1" applyBorder="1"/>
    <xf numFmtId="0" fontId="6" fillId="0" borderId="0" xfId="0" applyFont="1"/>
    <xf numFmtId="3" fontId="6" fillId="0" borderId="4" xfId="0" applyNumberFormat="1" applyFont="1" applyBorder="1"/>
    <xf numFmtId="3" fontId="6" fillId="0" borderId="0" xfId="0" applyNumberFormat="1" applyFont="1" applyBorder="1"/>
    <xf numFmtId="3" fontId="6" fillId="0" borderId="5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 applyBorder="1"/>
    <xf numFmtId="3" fontId="5" fillId="0" borderId="5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2" fontId="6" fillId="0" borderId="0" xfId="0" applyNumberFormat="1" applyFont="1" applyBorder="1"/>
    <xf numFmtId="166" fontId="6" fillId="0" borderId="0" xfId="0" applyNumberFormat="1" applyFont="1" applyBorder="1"/>
    <xf numFmtId="2" fontId="5" fillId="0" borderId="0" xfId="0" applyNumberFormat="1" applyFont="1" applyBorder="1"/>
    <xf numFmtId="2" fontId="8" fillId="0" borderId="7" xfId="0" applyNumberFormat="1" applyFont="1" applyBorder="1"/>
    <xf numFmtId="2" fontId="10" fillId="0" borderId="7" xfId="0" applyNumberFormat="1" applyFont="1" applyBorder="1"/>
    <xf numFmtId="166" fontId="8" fillId="0" borderId="7" xfId="0" applyNumberFormat="1" applyFont="1" applyBorder="1"/>
    <xf numFmtId="0" fontId="8" fillId="0" borderId="9" xfId="0" applyFont="1" applyBorder="1"/>
    <xf numFmtId="2" fontId="8" fillId="0" borderId="9" xfId="0" applyNumberFormat="1" applyFont="1" applyBorder="1"/>
    <xf numFmtId="2" fontId="6" fillId="0" borderId="2" xfId="0" applyNumberFormat="1" applyFont="1" applyBorder="1"/>
    <xf numFmtId="166" fontId="6" fillId="0" borderId="2" xfId="0" applyNumberFormat="1" applyFont="1" applyBorder="1"/>
    <xf numFmtId="2" fontId="6" fillId="0" borderId="7" xfId="0" applyNumberFormat="1" applyFont="1" applyBorder="1"/>
    <xf numFmtId="166" fontId="6" fillId="0" borderId="7" xfId="0" applyNumberFormat="1" applyFont="1" applyBorder="1"/>
    <xf numFmtId="0" fontId="5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5" fillId="0" borderId="11" xfId="0" applyFont="1" applyBorder="1"/>
    <xf numFmtId="0" fontId="8" fillId="0" borderId="12" xfId="0" applyFont="1" applyBorder="1"/>
    <xf numFmtId="2" fontId="5" fillId="0" borderId="10" xfId="0" applyNumberFormat="1" applyFont="1" applyBorder="1" applyAlignment="1">
      <alignment horizont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2" fontId="5" fillId="0" borderId="11" xfId="0" applyNumberFormat="1" applyFont="1" applyBorder="1"/>
    <xf numFmtId="2" fontId="8" fillId="0" borderId="12" xfId="0" applyNumberFormat="1" applyFont="1" applyBorder="1"/>
    <xf numFmtId="0" fontId="5" fillId="0" borderId="9" xfId="0" applyFont="1" applyBorder="1" applyAlignment="1">
      <alignment horizontal="center"/>
    </xf>
    <xf numFmtId="0" fontId="6" fillId="0" borderId="0" xfId="0" applyFont="1"/>
    <xf numFmtId="0" fontId="11" fillId="0" borderId="1" xfId="0" applyFont="1" applyBorder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3" fontId="12" fillId="0" borderId="0" xfId="0" applyNumberFormat="1" applyFont="1" applyBorder="1"/>
    <xf numFmtId="3" fontId="12" fillId="0" borderId="5" xfId="0" applyNumberFormat="1" applyFont="1" applyBorder="1"/>
    <xf numFmtId="0" fontId="6" fillId="0" borderId="9" xfId="0" applyFont="1" applyBorder="1"/>
    <xf numFmtId="2" fontId="6" fillId="0" borderId="9" xfId="0" applyNumberFormat="1" applyFont="1" applyBorder="1"/>
    <xf numFmtId="2" fontId="6" fillId="0" borderId="13" xfId="0" applyNumberFormat="1" applyFont="1" applyBorder="1"/>
    <xf numFmtId="166" fontId="6" fillId="0" borderId="13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6" fillId="0" borderId="16" xfId="0" applyNumberFormat="1" applyFont="1" applyBorder="1"/>
    <xf numFmtId="166" fontId="6" fillId="0" borderId="17" xfId="0" applyNumberFormat="1" applyFont="1" applyBorder="1"/>
    <xf numFmtId="2" fontId="6" fillId="0" borderId="18" xfId="0" applyNumberFormat="1" applyFont="1" applyBorder="1"/>
    <xf numFmtId="166" fontId="6" fillId="0" borderId="19" xfId="0" applyNumberFormat="1" applyFont="1" applyBorder="1"/>
    <xf numFmtId="2" fontId="6" fillId="0" borderId="20" xfId="0" applyNumberFormat="1" applyFont="1" applyBorder="1"/>
    <xf numFmtId="166" fontId="6" fillId="0" borderId="21" xfId="0" applyNumberFormat="1" applyFont="1" applyBorder="1"/>
    <xf numFmtId="2" fontId="6" fillId="0" borderId="14" xfId="0" applyNumberFormat="1" applyFont="1" applyBorder="1"/>
    <xf numFmtId="166" fontId="6" fillId="0" borderId="15" xfId="0" applyNumberFormat="1" applyFont="1" applyBorder="1"/>
    <xf numFmtId="166" fontId="6" fillId="0" borderId="19" xfId="0" applyNumberFormat="1" applyFont="1" applyBorder="1" applyAlignment="1">
      <alignment horizontal="right"/>
    </xf>
    <xf numFmtId="2" fontId="8" fillId="0" borderId="20" xfId="0" applyNumberFormat="1" applyFont="1" applyBorder="1"/>
    <xf numFmtId="166" fontId="8" fillId="0" borderId="21" xfId="0" applyNumberFormat="1" applyFont="1" applyBorder="1"/>
    <xf numFmtId="0" fontId="5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2" xfId="0" applyFont="1" applyBorder="1"/>
    <xf numFmtId="0" fontId="8" fillId="0" borderId="25" xfId="0" applyFont="1" applyBorder="1"/>
    <xf numFmtId="166" fontId="6" fillId="0" borderId="21" xfId="0" applyNumberFormat="1" applyFont="1" applyBorder="1" applyAlignment="1">
      <alignment horizontal="right"/>
    </xf>
    <xf numFmtId="0" fontId="6" fillId="0" borderId="0" xfId="0" applyFont="1"/>
    <xf numFmtId="20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20" fontId="6" fillId="0" borderId="0" xfId="0" applyNumberFormat="1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A34" sqref="A34"/>
    </sheetView>
  </sheetViews>
  <sheetFormatPr defaultRowHeight="15" x14ac:dyDescent="0.25"/>
  <cols>
    <col min="1" max="1" width="36.5703125" style="23" customWidth="1"/>
    <col min="2" max="2" width="18.28515625" style="23" customWidth="1"/>
    <col min="3" max="4" width="18.28515625" style="24" customWidth="1"/>
    <col min="5" max="7" width="18.28515625" style="23" customWidth="1"/>
    <col min="8" max="8" width="120.28515625" style="23" customWidth="1"/>
    <col min="9" max="16384" width="9.140625" style="23"/>
  </cols>
  <sheetData>
    <row r="1" spans="1:8" s="21" customFormat="1" ht="16.5" thickTop="1" thickBot="1" x14ac:dyDescent="0.3">
      <c r="A1" s="25" t="s">
        <v>1655</v>
      </c>
      <c r="B1" s="25" t="s">
        <v>1654</v>
      </c>
      <c r="C1" s="27" t="s">
        <v>1653</v>
      </c>
      <c r="D1" s="27" t="s">
        <v>1656</v>
      </c>
      <c r="E1" s="26" t="s">
        <v>1657</v>
      </c>
      <c r="F1" s="27" t="s">
        <v>1679</v>
      </c>
      <c r="G1" s="36" t="s">
        <v>1680</v>
      </c>
      <c r="H1" s="28"/>
    </row>
    <row r="2" spans="1:8" s="22" customFormat="1" ht="15.75" thickTop="1" x14ac:dyDescent="0.25">
      <c r="A2" s="84" t="s">
        <v>1648</v>
      </c>
      <c r="B2" s="85">
        <f t="shared" ref="B2:G2" si="0">B3+B4+B6+B8+B9+B10+B11</f>
        <v>31244</v>
      </c>
      <c r="C2" s="86">
        <f t="shared" si="0"/>
        <v>69000</v>
      </c>
      <c r="D2" s="86">
        <f t="shared" si="0"/>
        <v>81382</v>
      </c>
      <c r="E2" s="86">
        <f t="shared" si="0"/>
        <v>182024</v>
      </c>
      <c r="F2" s="86">
        <f t="shared" si="0"/>
        <v>76796</v>
      </c>
      <c r="G2" s="87">
        <f t="shared" si="0"/>
        <v>105484</v>
      </c>
      <c r="H2" s="37" t="s">
        <v>1664</v>
      </c>
    </row>
    <row r="3" spans="1:8" x14ac:dyDescent="0.25">
      <c r="A3" s="88" t="s">
        <v>1660</v>
      </c>
      <c r="B3" s="89">
        <f t="shared" ref="B3:G3" si="1">ROUND((1/(1-20/251)-1)*(B4+B5),0)</f>
        <v>2572</v>
      </c>
      <c r="C3" s="90">
        <f t="shared" si="1"/>
        <v>5680</v>
      </c>
      <c r="D3" s="90">
        <f t="shared" si="1"/>
        <v>6699</v>
      </c>
      <c r="E3" s="90">
        <f t="shared" si="1"/>
        <v>14983</v>
      </c>
      <c r="F3" s="90">
        <f t="shared" si="1"/>
        <v>6333</v>
      </c>
      <c r="G3" s="91">
        <f t="shared" si="1"/>
        <v>8405</v>
      </c>
      <c r="H3" s="30"/>
    </row>
    <row r="4" spans="1:8" x14ac:dyDescent="0.25">
      <c r="A4" s="88" t="s">
        <v>1661</v>
      </c>
      <c r="B4" s="89">
        <f>ROUND((1/nemocenská!A46-1)*B5,0)</f>
        <v>342</v>
      </c>
      <c r="C4" s="90">
        <f>ROUND((1/nemocenská!A46-1)*C5,0)</f>
        <v>755</v>
      </c>
      <c r="D4" s="90">
        <f>ROUND((1/nemocenská!A46-1)*D5,0)</f>
        <v>890</v>
      </c>
      <c r="E4" s="90">
        <f>ROUND((1/nemocenská!A46-1)*E5,0)</f>
        <v>1991</v>
      </c>
      <c r="F4" s="90">
        <f>ROUND((1/nemocenská!A46-1)*F5,0)</f>
        <v>841</v>
      </c>
      <c r="G4" s="91">
        <f>ROUND((1/nemocenská!A46-1)*G5,0)</f>
        <v>1117</v>
      </c>
      <c r="H4" s="30"/>
    </row>
    <row r="5" spans="1:8" s="22" customFormat="1" x14ac:dyDescent="0.25">
      <c r="A5" s="29" t="s">
        <v>1707</v>
      </c>
      <c r="B5" s="49">
        <f t="shared" ref="B5:G5" si="2">B6+B7+B8+B9+B10+B11</f>
        <v>29362</v>
      </c>
      <c r="C5" s="50">
        <f t="shared" si="2"/>
        <v>64844</v>
      </c>
      <c r="D5" s="50">
        <f t="shared" si="2"/>
        <v>76481</v>
      </c>
      <c r="E5" s="50">
        <f t="shared" si="2"/>
        <v>171061</v>
      </c>
      <c r="F5" s="50">
        <f t="shared" si="2"/>
        <v>72304</v>
      </c>
      <c r="G5" s="51">
        <f t="shared" si="2"/>
        <v>95962</v>
      </c>
      <c r="H5" s="30" t="s">
        <v>1710</v>
      </c>
    </row>
    <row r="6" spans="1:8" x14ac:dyDescent="0.25">
      <c r="A6" s="31" t="s">
        <v>6</v>
      </c>
      <c r="B6" s="46">
        <f>ROUND((1/0.9-1)*(B7+B8+B9+B10+B11),0)</f>
        <v>2936</v>
      </c>
      <c r="C6" s="47">
        <f>ROUND((1/0.9-1)*(C7+C8+C9+C10+C11),0)</f>
        <v>6484</v>
      </c>
      <c r="D6" s="47">
        <f>ROUND((1/0.9-1)*(D7+D8+D9+D10+D11),0)</f>
        <v>7648</v>
      </c>
      <c r="E6" s="47">
        <f>ROUND((1/0.9-1)*(E7+E8+E9+E10+E11),0)</f>
        <v>17106</v>
      </c>
      <c r="F6" s="47">
        <f>ROUND((1/0.95-1)*(F7+F8+F9+F10+F11),0)</f>
        <v>3615</v>
      </c>
      <c r="G6" s="48">
        <f>ROUND((1/0.69-1)*(G7+G8+G9+G10+G11),0)</f>
        <v>29748</v>
      </c>
      <c r="H6" s="30" t="s">
        <v>1668</v>
      </c>
    </row>
    <row r="7" spans="1:8" x14ac:dyDescent="0.25">
      <c r="A7" s="31" t="s">
        <v>1662</v>
      </c>
      <c r="B7" s="46">
        <f>ROUND((1/(1-272/((251*(1-nemocenská!A42)-20)*8)/4)-1)*(B8+B9+B10+B11),0)</f>
        <v>1032</v>
      </c>
      <c r="C7" s="47">
        <f>ROUND((1/(1-272/((251*(1-nemocenská!A42)-20)*8)/4)-1)*(C8+C9+C10+C11),0)</f>
        <v>2279</v>
      </c>
      <c r="D7" s="47">
        <f>ROUND((1/(1-272/((251*(1-nemocenská!A42)-20)*8)/4)-1)*(D8+D9+D10+D11),0)</f>
        <v>2688</v>
      </c>
      <c r="E7" s="47">
        <f>ROUND((1/(1-272/((251*(1-nemocenská!A42)-20)*8)/4)-1)*(E8+E9+E10+E11),0)</f>
        <v>6011</v>
      </c>
      <c r="F7" s="47">
        <f>ROUND((1/(1-272/((251*(1-nemocenská!A42)-20)*8)/4)-1)*(F8+F9+F10+F11),0)</f>
        <v>2682</v>
      </c>
      <c r="G7" s="48">
        <v>0</v>
      </c>
      <c r="H7" s="30" t="s">
        <v>1663</v>
      </c>
    </row>
    <row r="8" spans="1:8" x14ac:dyDescent="0.25">
      <c r="A8" s="31" t="s">
        <v>5</v>
      </c>
      <c r="B8" s="46">
        <f>ROUND(0.0056*B11,0)</f>
        <v>106</v>
      </c>
      <c r="C8" s="47">
        <f>ROUND(0.0056*C11,0)</f>
        <v>234</v>
      </c>
      <c r="D8" s="47">
        <f>ROUND(0.0056*D11,0)</f>
        <v>276</v>
      </c>
      <c r="E8" s="47">
        <f>ROUND(0.0056*E11,0)</f>
        <v>617</v>
      </c>
      <c r="F8" s="47">
        <f>ROUND(0.0028*F11,0)</f>
        <v>138</v>
      </c>
      <c r="G8" s="48">
        <f>ROUND(0.007*G11,0)</f>
        <v>345</v>
      </c>
      <c r="H8" s="30"/>
    </row>
    <row r="9" spans="1:8" x14ac:dyDescent="0.25">
      <c r="A9" s="31" t="s">
        <v>9</v>
      </c>
      <c r="B9" s="46">
        <f t="shared" ref="B9:G9" si="3">ROUND(0.09*B11,0)</f>
        <v>1701</v>
      </c>
      <c r="C9" s="47">
        <f t="shared" si="3"/>
        <v>3757</v>
      </c>
      <c r="D9" s="47">
        <f t="shared" si="3"/>
        <v>4431</v>
      </c>
      <c r="E9" s="47">
        <f t="shared" si="3"/>
        <v>9910</v>
      </c>
      <c r="F9" s="47">
        <f t="shared" si="3"/>
        <v>4431</v>
      </c>
      <c r="G9" s="48">
        <f t="shared" si="3"/>
        <v>4431</v>
      </c>
      <c r="H9" s="30"/>
    </row>
    <row r="10" spans="1:8" x14ac:dyDescent="0.25">
      <c r="A10" s="31" t="s">
        <v>8</v>
      </c>
      <c r="B10" s="46">
        <f t="shared" ref="B10:G10" si="4">ROUND(0.248*B11,0)</f>
        <v>4687</v>
      </c>
      <c r="C10" s="47">
        <f t="shared" si="4"/>
        <v>10351</v>
      </c>
      <c r="D10" s="47">
        <f t="shared" si="4"/>
        <v>12209</v>
      </c>
      <c r="E10" s="47">
        <f t="shared" si="4"/>
        <v>27307</v>
      </c>
      <c r="F10" s="47">
        <f t="shared" si="4"/>
        <v>12209</v>
      </c>
      <c r="G10" s="48">
        <f t="shared" si="4"/>
        <v>12209</v>
      </c>
      <c r="H10" s="30"/>
    </row>
    <row r="11" spans="1:8" s="22" customFormat="1" x14ac:dyDescent="0.25">
      <c r="A11" s="29" t="s">
        <v>7</v>
      </c>
      <c r="B11" s="49">
        <v>18900</v>
      </c>
      <c r="C11" s="50">
        <v>41739</v>
      </c>
      <c r="D11" s="50">
        <v>49229</v>
      </c>
      <c r="E11" s="50">
        <v>110110</v>
      </c>
      <c r="F11" s="50">
        <v>49229</v>
      </c>
      <c r="G11" s="51">
        <v>49229</v>
      </c>
      <c r="H11" s="32"/>
    </row>
    <row r="12" spans="1:8" x14ac:dyDescent="0.25">
      <c r="A12" s="31" t="s">
        <v>10</v>
      </c>
      <c r="B12" s="46">
        <f t="shared" ref="B12:G12" si="5">ROUND(0.045*B11,0)</f>
        <v>851</v>
      </c>
      <c r="C12" s="47">
        <f t="shared" si="5"/>
        <v>1878</v>
      </c>
      <c r="D12" s="47">
        <f t="shared" si="5"/>
        <v>2215</v>
      </c>
      <c r="E12" s="47">
        <f t="shared" si="5"/>
        <v>4955</v>
      </c>
      <c r="F12" s="47">
        <f t="shared" si="5"/>
        <v>2215</v>
      </c>
      <c r="G12" s="48">
        <f t="shared" si="5"/>
        <v>2215</v>
      </c>
      <c r="H12" s="30"/>
    </row>
    <row r="13" spans="1:8" x14ac:dyDescent="0.25">
      <c r="A13" s="31" t="s">
        <v>11</v>
      </c>
      <c r="B13" s="46">
        <f t="shared" ref="B13:G13" si="6">ROUND(0.071*B11,0)</f>
        <v>1342</v>
      </c>
      <c r="C13" s="47">
        <f t="shared" si="6"/>
        <v>2963</v>
      </c>
      <c r="D13" s="47">
        <f t="shared" si="6"/>
        <v>3495</v>
      </c>
      <c r="E13" s="47">
        <f t="shared" si="6"/>
        <v>7818</v>
      </c>
      <c r="F13" s="47">
        <f t="shared" si="6"/>
        <v>3495</v>
      </c>
      <c r="G13" s="48">
        <f t="shared" si="6"/>
        <v>3495</v>
      </c>
      <c r="H13" s="30"/>
    </row>
    <row r="14" spans="1:8" x14ac:dyDescent="0.25">
      <c r="A14" s="31" t="s">
        <v>12</v>
      </c>
      <c r="B14" s="46">
        <f t="shared" ref="B14:G14" si="7">ROUND(0.15*B11-30840/12,0)</f>
        <v>265</v>
      </c>
      <c r="C14" s="47">
        <f t="shared" si="7"/>
        <v>3691</v>
      </c>
      <c r="D14" s="47">
        <f t="shared" si="7"/>
        <v>4814</v>
      </c>
      <c r="E14" s="47">
        <f t="shared" si="7"/>
        <v>13947</v>
      </c>
      <c r="F14" s="47">
        <f t="shared" si="7"/>
        <v>4814</v>
      </c>
      <c r="G14" s="48">
        <f t="shared" si="7"/>
        <v>4814</v>
      </c>
      <c r="H14" s="30" t="s">
        <v>1666</v>
      </c>
    </row>
    <row r="15" spans="1:8" s="22" customFormat="1" x14ac:dyDescent="0.25">
      <c r="A15" s="29" t="s">
        <v>13</v>
      </c>
      <c r="B15" s="49">
        <f t="shared" ref="B15:G15" si="8">B11-B12-B13-B14</f>
        <v>16442</v>
      </c>
      <c r="C15" s="50">
        <f t="shared" si="8"/>
        <v>33207</v>
      </c>
      <c r="D15" s="50">
        <f t="shared" si="8"/>
        <v>38705</v>
      </c>
      <c r="E15" s="50">
        <f t="shared" si="8"/>
        <v>83390</v>
      </c>
      <c r="F15" s="50">
        <f t="shared" si="8"/>
        <v>38705</v>
      </c>
      <c r="G15" s="51">
        <f t="shared" si="8"/>
        <v>38705</v>
      </c>
      <c r="H15" s="32"/>
    </row>
    <row r="16" spans="1:8" x14ac:dyDescent="0.25">
      <c r="A16" s="31" t="s">
        <v>1669</v>
      </c>
      <c r="B16" s="46">
        <f>ROUND((1-1/(1+'nepřímé daně'!F3/100))*(B15-B19),0)</f>
        <v>2509</v>
      </c>
      <c r="C16" s="47">
        <f>ROUND((1-1/(1+'nepřímé daně'!F3/100))*(C15-C19),0)</f>
        <v>5081</v>
      </c>
      <c r="D16" s="47">
        <f>ROUND((1-1/(1+'nepřímé daně'!F3/100))*(D15-D19),0)</f>
        <v>5925</v>
      </c>
      <c r="E16" s="47">
        <f>ROUND((20/120)*(E15-E19),0)</f>
        <v>13883</v>
      </c>
      <c r="F16" s="47">
        <f>ROUND((1-1/(1+'nepřímé daně'!F3/100))*(F15-F19),0)</f>
        <v>5925</v>
      </c>
      <c r="G16" s="48">
        <f>ROUND((1-1/(1+'nepřímé daně'!F3/100))*(G15-G19),0)</f>
        <v>5925</v>
      </c>
      <c r="H16" s="30"/>
    </row>
    <row r="17" spans="1:8" x14ac:dyDescent="0.25">
      <c r="A17" s="31" t="s">
        <v>1670</v>
      </c>
      <c r="B17" s="46">
        <f>ROUND('nepřímé daně'!G3/100*(B15-B19),0)</f>
        <v>728</v>
      </c>
      <c r="C17" s="47">
        <f>ROUND('nepřímé daně'!G3/100*(C15-C19),0)</f>
        <v>1475</v>
      </c>
      <c r="D17" s="47">
        <f>ROUND('nepřímé daně'!G3/100*(D15-D19),0)</f>
        <v>1720</v>
      </c>
      <c r="E17" s="47">
        <f>ROUND('nepřímé daně'!G3/100*(E15-E19)*3,0)</f>
        <v>11133</v>
      </c>
      <c r="F17" s="47">
        <f>ROUND('nepřímé daně'!G3/100*(F15-F19),0)</f>
        <v>1720</v>
      </c>
      <c r="G17" s="48">
        <f>ROUND('nepřímé daně'!G3/100*(G15-G19),0)</f>
        <v>1720</v>
      </c>
      <c r="H17" s="30"/>
    </row>
    <row r="18" spans="1:8" x14ac:dyDescent="0.25">
      <c r="A18" s="31" t="s">
        <v>1681</v>
      </c>
      <c r="B18" s="46">
        <f>ROUND(59900000000/10880000/12,0)</f>
        <v>459</v>
      </c>
      <c r="C18" s="47">
        <f>ROUND(59900000000/10880000/12,0)</f>
        <v>459</v>
      </c>
      <c r="D18" s="47">
        <f>ROUND(59900000000/10880000/12,0)</f>
        <v>459</v>
      </c>
      <c r="E18" s="47">
        <f>ROUND(59900000000/10880000/12,0)</f>
        <v>459</v>
      </c>
      <c r="F18" s="47">
        <f>ROUND(59900000000/10880000/12,0)</f>
        <v>459</v>
      </c>
      <c r="G18" s="48">
        <f>ROUND(59900000000/5563258/12,0)</f>
        <v>897</v>
      </c>
      <c r="H18" s="30" t="s">
        <v>1671</v>
      </c>
    </row>
    <row r="19" spans="1:8" x14ac:dyDescent="0.25">
      <c r="A19" s="31" t="s">
        <v>1644</v>
      </c>
      <c r="B19" s="46">
        <f t="shared" ref="B19:G19" si="9">ROUND(180/2,0)</f>
        <v>90</v>
      </c>
      <c r="C19" s="47">
        <f t="shared" si="9"/>
        <v>90</v>
      </c>
      <c r="D19" s="47">
        <f>ROUND(180/2,0)</f>
        <v>90</v>
      </c>
      <c r="E19" s="47">
        <f t="shared" si="9"/>
        <v>90</v>
      </c>
      <c r="F19" s="47">
        <f t="shared" si="9"/>
        <v>90</v>
      </c>
      <c r="G19" s="48">
        <f t="shared" si="9"/>
        <v>90</v>
      </c>
      <c r="H19" s="30" t="s">
        <v>1667</v>
      </c>
    </row>
    <row r="20" spans="1:8" ht="15.75" thickBot="1" x14ac:dyDescent="0.3">
      <c r="A20" s="34" t="s">
        <v>1643</v>
      </c>
      <c r="B20" s="52">
        <f>ROUND((271.4+288.5+360.4+419.7+367.4)/5*1000000000/10880000/12,0)</f>
        <v>2616</v>
      </c>
      <c r="C20" s="53">
        <f>ROUND((271.4+288.5+360.4+419.7+367.4)/5*1000000000/10880000/12,0)</f>
        <v>2616</v>
      </c>
      <c r="D20" s="53">
        <f>ROUND((271.4+288.5+360.4+419.7+367.4)/5*1000000000/10880000/12,0)</f>
        <v>2616</v>
      </c>
      <c r="E20" s="53">
        <f>ROUND((271.4+288.5+360.4+419.7+367.4)/5*1000000000/10880000/12,0)</f>
        <v>2616</v>
      </c>
      <c r="F20" s="53">
        <v>0</v>
      </c>
      <c r="G20" s="54">
        <f>ROUND((271.4+288.5+360.4+419.7+367.4)/5*1000000000/(5563258-487591)/12,0)</f>
        <v>5606</v>
      </c>
      <c r="H20" s="35" t="s">
        <v>1672</v>
      </c>
    </row>
    <row r="21" spans="1:8" s="22" customFormat="1" ht="15.75" thickTop="1" x14ac:dyDescent="0.25">
      <c r="A21" s="29" t="s">
        <v>1647</v>
      </c>
      <c r="B21" s="49">
        <f t="shared" ref="B21:G21" si="10">B15-B16-B17-B18-B19-B20</f>
        <v>10040</v>
      </c>
      <c r="C21" s="50">
        <f t="shared" si="10"/>
        <v>23486</v>
      </c>
      <c r="D21" s="50">
        <f t="shared" si="10"/>
        <v>27895</v>
      </c>
      <c r="E21" s="50">
        <f t="shared" si="10"/>
        <v>55209</v>
      </c>
      <c r="F21" s="50">
        <f t="shared" si="10"/>
        <v>30511</v>
      </c>
      <c r="G21" s="51">
        <f t="shared" si="10"/>
        <v>24467</v>
      </c>
      <c r="H21" s="32"/>
    </row>
    <row r="22" spans="1:8" s="22" customFormat="1" x14ac:dyDescent="0.25">
      <c r="A22" s="29" t="s">
        <v>1683</v>
      </c>
      <c r="B22" s="38">
        <f t="shared" ref="B22:G22" si="11">B15/B2</f>
        <v>0.52624503904749709</v>
      </c>
      <c r="C22" s="39">
        <f t="shared" si="11"/>
        <v>0.48126086956521741</v>
      </c>
      <c r="D22" s="39">
        <f t="shared" si="11"/>
        <v>0.47559656926593102</v>
      </c>
      <c r="E22" s="39">
        <f t="shared" si="11"/>
        <v>0.45812640091416518</v>
      </c>
      <c r="F22" s="39">
        <f t="shared" si="11"/>
        <v>0.50399760404187721</v>
      </c>
      <c r="G22" s="40">
        <f t="shared" si="11"/>
        <v>0.36692768571536916</v>
      </c>
      <c r="H22" s="30" t="s">
        <v>1682</v>
      </c>
    </row>
    <row r="23" spans="1:8" s="22" customFormat="1" x14ac:dyDescent="0.25">
      <c r="A23" s="29" t="s">
        <v>1658</v>
      </c>
      <c r="B23" s="49">
        <f>B5-B21</f>
        <v>19322</v>
      </c>
      <c r="C23" s="50">
        <f t="shared" ref="C23:G23" si="12">C5-C21</f>
        <v>41358</v>
      </c>
      <c r="D23" s="50">
        <f t="shared" si="12"/>
        <v>48586</v>
      </c>
      <c r="E23" s="50">
        <f>E5-E21</f>
        <v>115852</v>
      </c>
      <c r="F23" s="50">
        <f>F5-F21</f>
        <v>41793</v>
      </c>
      <c r="G23" s="51">
        <f t="shared" si="12"/>
        <v>71495</v>
      </c>
      <c r="H23" s="32"/>
    </row>
    <row r="24" spans="1:8" s="22" customFormat="1" ht="15.75" thickBot="1" x14ac:dyDescent="0.3">
      <c r="A24" s="44" t="s">
        <v>1659</v>
      </c>
      <c r="B24" s="41">
        <f>B23/B5</f>
        <v>0.6580614399564062</v>
      </c>
      <c r="C24" s="42">
        <f t="shared" ref="C24:G24" si="13">C23/C5</f>
        <v>0.63780766146443768</v>
      </c>
      <c r="D24" s="42">
        <f t="shared" si="13"/>
        <v>0.63526889031262668</v>
      </c>
      <c r="E24" s="42">
        <f>E23/E5</f>
        <v>0.67725548196257479</v>
      </c>
      <c r="F24" s="42">
        <f t="shared" si="13"/>
        <v>0.57801781367559191</v>
      </c>
      <c r="G24" s="43">
        <f t="shared" si="13"/>
        <v>0.74503449282007461</v>
      </c>
      <c r="H24" s="33"/>
    </row>
    <row r="25" spans="1:8" ht="67.5" customHeight="1" thickTop="1" x14ac:dyDescent="0.25">
      <c r="A25" s="118" t="s">
        <v>1684</v>
      </c>
      <c r="B25" s="118"/>
      <c r="C25" s="118"/>
      <c r="D25" s="118"/>
      <c r="E25" s="118"/>
      <c r="F25" s="118"/>
      <c r="G25" s="118"/>
      <c r="H25" s="118"/>
    </row>
    <row r="26" spans="1:8" ht="82.5" customHeight="1" x14ac:dyDescent="0.25">
      <c r="A26" s="119" t="s">
        <v>1685</v>
      </c>
      <c r="B26" s="119"/>
      <c r="C26" s="119"/>
      <c r="D26" s="119"/>
      <c r="E26" s="119"/>
      <c r="F26" s="119"/>
      <c r="G26" s="119"/>
      <c r="H26" s="119"/>
    </row>
    <row r="27" spans="1:8" ht="22.5" customHeight="1" x14ac:dyDescent="0.25">
      <c r="A27" s="116" t="s">
        <v>1673</v>
      </c>
      <c r="B27" s="116"/>
      <c r="C27" s="116"/>
      <c r="D27" s="116"/>
      <c r="E27" s="116"/>
      <c r="F27" s="116"/>
      <c r="G27" s="116"/>
      <c r="H27" s="116"/>
    </row>
    <row r="28" spans="1:8" ht="51.75" customHeight="1" x14ac:dyDescent="0.25">
      <c r="A28" s="120" t="s">
        <v>1677</v>
      </c>
      <c r="B28" s="116"/>
      <c r="C28" s="116"/>
      <c r="D28" s="116"/>
      <c r="E28" s="116"/>
      <c r="F28" s="116"/>
      <c r="G28" s="116"/>
      <c r="H28" s="116"/>
    </row>
    <row r="29" spans="1:8" ht="22.5" customHeight="1" x14ac:dyDescent="0.25">
      <c r="A29" s="117" t="s">
        <v>1674</v>
      </c>
      <c r="B29" s="117"/>
      <c r="C29" s="117"/>
      <c r="D29" s="117"/>
      <c r="E29" s="117"/>
      <c r="F29" s="117"/>
      <c r="G29" s="117"/>
      <c r="H29" s="117"/>
    </row>
    <row r="30" spans="1:8" ht="22.5" customHeight="1" x14ac:dyDescent="0.25">
      <c r="A30" s="117" t="s">
        <v>1675</v>
      </c>
      <c r="B30" s="117"/>
      <c r="C30" s="117"/>
      <c r="D30" s="117"/>
      <c r="E30" s="117"/>
      <c r="F30" s="117"/>
      <c r="G30" s="117"/>
      <c r="H30" s="117"/>
    </row>
    <row r="31" spans="1:8" ht="22.5" customHeight="1" x14ac:dyDescent="0.25">
      <c r="A31" s="116" t="s">
        <v>1676</v>
      </c>
      <c r="B31" s="116"/>
      <c r="C31" s="116"/>
      <c r="D31" s="116"/>
      <c r="E31" s="116"/>
      <c r="F31" s="116"/>
      <c r="G31" s="116"/>
      <c r="H31" s="116"/>
    </row>
    <row r="32" spans="1:8" ht="22.5" customHeight="1" x14ac:dyDescent="0.25">
      <c r="A32" s="117" t="s">
        <v>1678</v>
      </c>
      <c r="B32" s="117"/>
      <c r="C32" s="117"/>
      <c r="D32" s="117"/>
      <c r="E32" s="117"/>
      <c r="F32" s="117"/>
      <c r="G32" s="117"/>
      <c r="H32" s="117"/>
    </row>
  </sheetData>
  <mergeCells count="8">
    <mergeCell ref="A31:H31"/>
    <mergeCell ref="A32:H32"/>
    <mergeCell ref="A25:H25"/>
    <mergeCell ref="A26:H26"/>
    <mergeCell ref="A27:H27"/>
    <mergeCell ref="A28:H28"/>
    <mergeCell ref="A29:H29"/>
    <mergeCell ref="A30:H30"/>
  </mergeCells>
  <pageMargins left="0.7" right="0.7" top="0.78740157499999996" bottom="0.78740157499999996" header="0.3" footer="0.3"/>
  <pageSetup paperSize="9" orientation="portrait" horizontalDpi="360" verticalDpi="360" r:id="rId1"/>
  <ignoredErrors>
    <ignoredError sqref="E16:E17 F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0"/>
  <sheetViews>
    <sheetView workbookViewId="0">
      <selection activeCell="C1" sqref="C1"/>
    </sheetView>
  </sheetViews>
  <sheetFormatPr defaultRowHeight="13.5" x14ac:dyDescent="0.25"/>
  <cols>
    <col min="1" max="1" width="15.7109375" style="1" customWidth="1"/>
    <col min="2" max="2" width="95.5703125" style="1" customWidth="1"/>
    <col min="3" max="3" width="15.7109375" style="1" customWidth="1"/>
    <col min="4" max="5" width="31.7109375" style="1" customWidth="1"/>
    <col min="6" max="6" width="15.7109375" style="1" customWidth="1"/>
    <col min="7" max="7" width="15.7109375" style="7" customWidth="1"/>
    <col min="8" max="8" width="15.7109375" style="1" customWidth="1"/>
    <col min="9" max="16384" width="9.140625" style="1"/>
  </cols>
  <sheetData>
    <row r="1" spans="1:8" x14ac:dyDescent="0.25">
      <c r="A1" s="1" t="s">
        <v>1649</v>
      </c>
      <c r="B1" s="5"/>
      <c r="C1" s="6"/>
    </row>
    <row r="2" spans="1:8" s="3" customFormat="1" x14ac:dyDescent="0.25">
      <c r="A2" s="18" t="s">
        <v>14</v>
      </c>
      <c r="B2" s="18" t="s">
        <v>1632</v>
      </c>
      <c r="C2" s="17" t="s">
        <v>1633</v>
      </c>
      <c r="D2" s="3" t="s">
        <v>1634</v>
      </c>
      <c r="E2" s="3" t="s">
        <v>1635</v>
      </c>
      <c r="F2" s="3" t="s">
        <v>1636</v>
      </c>
      <c r="G2" s="20" t="s">
        <v>1638</v>
      </c>
      <c r="H2" s="3" t="s">
        <v>1637</v>
      </c>
    </row>
    <row r="3" spans="1:8" x14ac:dyDescent="0.25">
      <c r="A3" s="1" t="s">
        <v>15</v>
      </c>
      <c r="B3" s="1" t="s">
        <v>16</v>
      </c>
      <c r="C3" s="7">
        <v>1000</v>
      </c>
      <c r="D3" s="1">
        <f>SUM(D4:D820)</f>
        <v>314.31733200000002</v>
      </c>
      <c r="E3" s="1">
        <f>SUM(E4:E820)</f>
        <v>2.1922869999999999</v>
      </c>
      <c r="F3" s="1">
        <f>(21*(C3-D3-E3)+12*D3)/1000</f>
        <v>18.125105984999998</v>
      </c>
      <c r="G3" s="7">
        <f>SUM(G4:G820)</f>
        <v>4.4548371496099675</v>
      </c>
    </row>
    <row r="4" spans="1:8" x14ac:dyDescent="0.25">
      <c r="A4" s="1" t="s">
        <v>17</v>
      </c>
      <c r="B4" s="1" t="s">
        <v>18</v>
      </c>
      <c r="C4" s="7">
        <v>177.431636</v>
      </c>
    </row>
    <row r="5" spans="1:8" x14ac:dyDescent="0.25">
      <c r="A5" s="1" t="s">
        <v>19</v>
      </c>
      <c r="B5" s="1" t="s">
        <v>20</v>
      </c>
      <c r="C5" s="7">
        <v>160.863507</v>
      </c>
      <c r="D5" s="7">
        <v>160.863507</v>
      </c>
    </row>
    <row r="6" spans="1:8" x14ac:dyDescent="0.25">
      <c r="A6" s="1" t="s">
        <v>21</v>
      </c>
      <c r="B6" s="1" t="s">
        <v>22</v>
      </c>
      <c r="C6" s="7">
        <v>28.362750999999999</v>
      </c>
    </row>
    <row r="7" spans="1:8" x14ac:dyDescent="0.25">
      <c r="A7" s="1" t="s">
        <v>23</v>
      </c>
      <c r="B7" s="1" t="s">
        <v>24</v>
      </c>
      <c r="C7" s="7">
        <v>0.74348899999999996</v>
      </c>
    </row>
    <row r="8" spans="1:8" x14ac:dyDescent="0.25">
      <c r="A8" s="1" t="s">
        <v>25</v>
      </c>
      <c r="B8" s="8" t="s">
        <v>26</v>
      </c>
      <c r="C8" s="7">
        <v>0.95574000000000003</v>
      </c>
    </row>
    <row r="9" spans="1:8" x14ac:dyDescent="0.25">
      <c r="A9" s="1" t="s">
        <v>27</v>
      </c>
      <c r="B9" s="8" t="s">
        <v>28</v>
      </c>
      <c r="C9" s="7">
        <v>12.613507</v>
      </c>
    </row>
    <row r="10" spans="1:8" x14ac:dyDescent="0.25">
      <c r="A10" s="1" t="s">
        <v>29</v>
      </c>
      <c r="B10" s="8" t="s">
        <v>30</v>
      </c>
      <c r="C10" s="7">
        <v>8.142474</v>
      </c>
    </row>
    <row r="11" spans="1:8" x14ac:dyDescent="0.25">
      <c r="A11" s="1" t="s">
        <v>31</v>
      </c>
      <c r="B11" s="8" t="s">
        <v>32</v>
      </c>
      <c r="C11" s="7">
        <v>1.393856</v>
      </c>
    </row>
    <row r="12" spans="1:8" x14ac:dyDescent="0.25">
      <c r="A12" s="1" t="s">
        <v>33</v>
      </c>
      <c r="B12" s="8" t="s">
        <v>34</v>
      </c>
      <c r="C12" s="7">
        <v>1.2953920000000001</v>
      </c>
    </row>
    <row r="13" spans="1:8" x14ac:dyDescent="0.25">
      <c r="A13" s="1" t="s">
        <v>35</v>
      </c>
      <c r="B13" s="8" t="s">
        <v>36</v>
      </c>
      <c r="C13" s="7">
        <v>1.3346389999999999</v>
      </c>
    </row>
    <row r="14" spans="1:8" x14ac:dyDescent="0.25">
      <c r="A14" s="1" t="s">
        <v>37</v>
      </c>
      <c r="B14" s="8" t="s">
        <v>38</v>
      </c>
      <c r="C14" s="7">
        <v>1.8836539999999999</v>
      </c>
    </row>
    <row r="15" spans="1:8" x14ac:dyDescent="0.25">
      <c r="A15" s="1" t="s">
        <v>39</v>
      </c>
      <c r="B15" s="8" t="s">
        <v>40</v>
      </c>
      <c r="C15" s="7">
        <v>40.593387</v>
      </c>
    </row>
    <row r="16" spans="1:8" x14ac:dyDescent="0.25">
      <c r="A16" s="1" t="s">
        <v>41</v>
      </c>
      <c r="B16" s="8" t="s">
        <v>42</v>
      </c>
      <c r="C16" s="7">
        <v>3.020902</v>
      </c>
    </row>
    <row r="17" spans="1:3" x14ac:dyDescent="0.25">
      <c r="A17" s="1" t="s">
        <v>43</v>
      </c>
      <c r="B17" s="8" t="s">
        <v>44</v>
      </c>
      <c r="C17" s="7">
        <v>8.4647179999999995</v>
      </c>
    </row>
    <row r="18" spans="1:3" x14ac:dyDescent="0.25">
      <c r="A18" s="1" t="s">
        <v>45</v>
      </c>
      <c r="B18" s="8" t="s">
        <v>46</v>
      </c>
      <c r="C18" s="7">
        <v>9.4037319999999998</v>
      </c>
    </row>
    <row r="19" spans="1:3" x14ac:dyDescent="0.25">
      <c r="A19" s="1" t="s">
        <v>47</v>
      </c>
      <c r="B19" s="8" t="s">
        <v>48</v>
      </c>
      <c r="C19" s="7">
        <v>0.24591099999999999</v>
      </c>
    </row>
    <row r="20" spans="1:3" x14ac:dyDescent="0.25">
      <c r="A20" s="1" t="s">
        <v>49</v>
      </c>
      <c r="B20" s="8" t="s">
        <v>50</v>
      </c>
      <c r="C20" s="7">
        <v>0.424815</v>
      </c>
    </row>
    <row r="21" spans="1:3" x14ac:dyDescent="0.25">
      <c r="A21" s="1" t="s">
        <v>51</v>
      </c>
      <c r="B21" s="8" t="s">
        <v>52</v>
      </c>
      <c r="C21" s="7">
        <v>14.83966</v>
      </c>
    </row>
    <row r="22" spans="1:3" x14ac:dyDescent="0.25">
      <c r="A22" s="1" t="s">
        <v>53</v>
      </c>
      <c r="B22" s="8" t="s">
        <v>54</v>
      </c>
      <c r="C22" s="7">
        <v>4.1936489999999997</v>
      </c>
    </row>
    <row r="23" spans="1:3" x14ac:dyDescent="0.25">
      <c r="A23" s="1" t="s">
        <v>55</v>
      </c>
      <c r="B23" s="8" t="s">
        <v>56</v>
      </c>
      <c r="C23" s="7">
        <v>4.2185139999999999</v>
      </c>
    </row>
    <row r="24" spans="1:3" x14ac:dyDescent="0.25">
      <c r="A24" s="1" t="s">
        <v>57</v>
      </c>
      <c r="B24" s="8" t="s">
        <v>58</v>
      </c>
      <c r="C24" s="7">
        <v>1.1012850000000001</v>
      </c>
    </row>
    <row r="25" spans="1:3" x14ac:dyDescent="0.25">
      <c r="A25" s="1" t="s">
        <v>59</v>
      </c>
      <c r="B25" s="8" t="s">
        <v>60</v>
      </c>
      <c r="C25" s="7">
        <v>0.62539699999999998</v>
      </c>
    </row>
    <row r="26" spans="1:3" x14ac:dyDescent="0.25">
      <c r="A26" s="1" t="s">
        <v>61</v>
      </c>
      <c r="B26" s="8" t="s">
        <v>62</v>
      </c>
      <c r="C26" s="7">
        <v>0.45087899999999997</v>
      </c>
    </row>
    <row r="27" spans="1:3" x14ac:dyDescent="0.25">
      <c r="A27" s="1" t="s">
        <v>63</v>
      </c>
      <c r="B27" s="8" t="s">
        <v>64</v>
      </c>
      <c r="C27" s="7">
        <v>2.040953</v>
      </c>
    </row>
    <row r="28" spans="1:3" x14ac:dyDescent="0.25">
      <c r="A28" s="1" t="s">
        <v>65</v>
      </c>
      <c r="B28" s="8" t="s">
        <v>66</v>
      </c>
      <c r="C28" s="7">
        <v>29.512353000000001</v>
      </c>
    </row>
    <row r="29" spans="1:3" x14ac:dyDescent="0.25">
      <c r="A29" s="1" t="s">
        <v>67</v>
      </c>
      <c r="B29" s="8" t="s">
        <v>68</v>
      </c>
      <c r="C29" s="7">
        <v>1.436315</v>
      </c>
    </row>
    <row r="30" spans="1:3" x14ac:dyDescent="0.25">
      <c r="A30" s="1" t="s">
        <v>69</v>
      </c>
      <c r="B30" s="8" t="s">
        <v>70</v>
      </c>
      <c r="C30" s="7">
        <v>4.0361279999999997</v>
      </c>
    </row>
    <row r="31" spans="1:3" x14ac:dyDescent="0.25">
      <c r="A31" s="1" t="s">
        <v>71</v>
      </c>
      <c r="B31" s="8" t="s">
        <v>72</v>
      </c>
      <c r="C31" s="7">
        <v>0.36979600000000001</v>
      </c>
    </row>
    <row r="32" spans="1:3" x14ac:dyDescent="0.25">
      <c r="A32" s="1" t="s">
        <v>73</v>
      </c>
      <c r="B32" s="8" t="s">
        <v>74</v>
      </c>
      <c r="C32" s="7">
        <v>3.402819</v>
      </c>
    </row>
    <row r="33" spans="1:3" x14ac:dyDescent="0.25">
      <c r="A33" s="1" t="s">
        <v>75</v>
      </c>
      <c r="B33" s="8" t="s">
        <v>76</v>
      </c>
      <c r="C33" s="7">
        <v>12.788879</v>
      </c>
    </row>
    <row r="34" spans="1:3" x14ac:dyDescent="0.25">
      <c r="A34" s="1" t="s">
        <v>77</v>
      </c>
      <c r="B34" s="8" t="s">
        <v>78</v>
      </c>
      <c r="C34" s="7">
        <v>4.7147350000000001</v>
      </c>
    </row>
    <row r="35" spans="1:3" x14ac:dyDescent="0.25">
      <c r="A35" s="1" t="s">
        <v>79</v>
      </c>
      <c r="B35" s="8" t="s">
        <v>80</v>
      </c>
      <c r="C35" s="7">
        <v>2.7636810000000001</v>
      </c>
    </row>
    <row r="36" spans="1:3" x14ac:dyDescent="0.25">
      <c r="A36" s="1" t="s">
        <v>81</v>
      </c>
      <c r="B36" s="8" t="s">
        <v>82</v>
      </c>
      <c r="C36" s="7">
        <v>6.2078540000000002</v>
      </c>
    </row>
    <row r="37" spans="1:3" x14ac:dyDescent="0.25">
      <c r="A37" s="1" t="s">
        <v>83</v>
      </c>
      <c r="B37" s="8" t="s">
        <v>84</v>
      </c>
      <c r="C37" s="7">
        <v>2.7526640000000002</v>
      </c>
    </row>
    <row r="38" spans="1:3" x14ac:dyDescent="0.25">
      <c r="A38" s="1" t="s">
        <v>85</v>
      </c>
      <c r="B38" s="8" t="s">
        <v>86</v>
      </c>
      <c r="C38" s="7">
        <v>1.4505330000000001</v>
      </c>
    </row>
    <row r="39" spans="1:3" x14ac:dyDescent="0.25">
      <c r="A39" s="1" t="s">
        <v>87</v>
      </c>
      <c r="B39" s="8" t="s">
        <v>88</v>
      </c>
      <c r="C39" s="7">
        <v>0.44406899999999999</v>
      </c>
    </row>
    <row r="40" spans="1:3" x14ac:dyDescent="0.25">
      <c r="A40" s="1" t="s">
        <v>89</v>
      </c>
      <c r="B40" s="8" t="s">
        <v>90</v>
      </c>
      <c r="C40" s="7">
        <v>1.2630189999999999</v>
      </c>
    </row>
    <row r="41" spans="1:3" x14ac:dyDescent="0.25">
      <c r="A41" s="1" t="s">
        <v>91</v>
      </c>
      <c r="B41" s="8" t="s">
        <v>92</v>
      </c>
      <c r="C41" s="7">
        <v>0.29756899999999997</v>
      </c>
    </row>
    <row r="42" spans="1:3" x14ac:dyDescent="0.25">
      <c r="A42" s="1" t="s">
        <v>93</v>
      </c>
      <c r="B42" s="8" t="s">
        <v>94</v>
      </c>
      <c r="C42" s="7">
        <v>12.966714</v>
      </c>
    </row>
    <row r="43" spans="1:3" x14ac:dyDescent="0.25">
      <c r="A43" s="1" t="s">
        <v>95</v>
      </c>
      <c r="B43" s="8" t="s">
        <v>96</v>
      </c>
      <c r="C43" s="7">
        <v>10.391434</v>
      </c>
    </row>
    <row r="44" spans="1:3" x14ac:dyDescent="0.25">
      <c r="A44" s="1" t="s">
        <v>97</v>
      </c>
      <c r="B44" s="8" t="s">
        <v>98</v>
      </c>
      <c r="C44" s="7">
        <v>2.0308809999999999</v>
      </c>
    </row>
    <row r="45" spans="1:3" x14ac:dyDescent="0.25">
      <c r="A45" s="1" t="s">
        <v>99</v>
      </c>
      <c r="B45" s="8" t="s">
        <v>100</v>
      </c>
      <c r="C45" s="7">
        <v>0.54439899999999997</v>
      </c>
    </row>
    <row r="46" spans="1:3" x14ac:dyDescent="0.25">
      <c r="A46" s="1" t="s">
        <v>101</v>
      </c>
      <c r="B46" s="8" t="s">
        <v>102</v>
      </c>
      <c r="C46" s="7">
        <v>16.263750999999999</v>
      </c>
    </row>
    <row r="47" spans="1:3" x14ac:dyDescent="0.25">
      <c r="A47" s="1" t="s">
        <v>103</v>
      </c>
      <c r="B47" s="8" t="s">
        <v>104</v>
      </c>
      <c r="C47" s="7">
        <v>9.0827000000000009</v>
      </c>
    </row>
    <row r="48" spans="1:3" x14ac:dyDescent="0.25">
      <c r="A48" s="9" t="s">
        <v>105</v>
      </c>
      <c r="B48" s="9" t="s">
        <v>106</v>
      </c>
      <c r="C48" s="10">
        <v>0.41134999999999999</v>
      </c>
    </row>
    <row r="49" spans="1:3" x14ac:dyDescent="0.25">
      <c r="A49" s="1" t="s">
        <v>107</v>
      </c>
      <c r="B49" s="8" t="s">
        <v>108</v>
      </c>
      <c r="C49" s="7">
        <v>2.562713</v>
      </c>
    </row>
    <row r="50" spans="1:3" x14ac:dyDescent="0.25">
      <c r="A50" s="1" t="s">
        <v>109</v>
      </c>
      <c r="B50" s="8" t="s">
        <v>110</v>
      </c>
      <c r="C50" s="7">
        <v>2.4173909999999998</v>
      </c>
    </row>
    <row r="51" spans="1:3" x14ac:dyDescent="0.25">
      <c r="A51" s="1" t="s">
        <v>111</v>
      </c>
      <c r="B51" s="8" t="s">
        <v>112</v>
      </c>
      <c r="C51" s="7">
        <v>1.4858260000000001</v>
      </c>
    </row>
    <row r="52" spans="1:3" x14ac:dyDescent="0.25">
      <c r="A52" s="1" t="s">
        <v>113</v>
      </c>
      <c r="B52" s="8" t="s">
        <v>114</v>
      </c>
      <c r="C52" s="7">
        <v>0.30377100000000001</v>
      </c>
    </row>
    <row r="53" spans="1:3" x14ac:dyDescent="0.25">
      <c r="A53" s="1" t="s">
        <v>115</v>
      </c>
      <c r="B53" s="8" t="s">
        <v>116</v>
      </c>
      <c r="C53" s="7">
        <v>13.90828</v>
      </c>
    </row>
    <row r="54" spans="1:3" x14ac:dyDescent="0.25">
      <c r="A54" s="1" t="s">
        <v>117</v>
      </c>
      <c r="B54" s="8" t="s">
        <v>118</v>
      </c>
      <c r="C54" s="7">
        <v>1.393824</v>
      </c>
    </row>
    <row r="55" spans="1:3" x14ac:dyDescent="0.25">
      <c r="A55" s="1" t="s">
        <v>119</v>
      </c>
      <c r="B55" s="8" t="s">
        <v>120</v>
      </c>
      <c r="C55" s="7">
        <v>0.91654899999999995</v>
      </c>
    </row>
    <row r="56" spans="1:3" x14ac:dyDescent="0.25">
      <c r="A56" s="1" t="s">
        <v>121</v>
      </c>
      <c r="B56" s="8" t="s">
        <v>122</v>
      </c>
      <c r="C56" s="7">
        <v>2.7173780000000001</v>
      </c>
    </row>
    <row r="57" spans="1:3" x14ac:dyDescent="0.25">
      <c r="A57" s="1" t="s">
        <v>123</v>
      </c>
      <c r="B57" s="8" t="s">
        <v>124</v>
      </c>
      <c r="C57" s="7">
        <v>6.4728750000000002</v>
      </c>
    </row>
    <row r="58" spans="1:3" x14ac:dyDescent="0.25">
      <c r="A58" s="1" t="s">
        <v>125</v>
      </c>
      <c r="B58" s="8" t="s">
        <v>126</v>
      </c>
      <c r="C58" s="7">
        <v>2.407654</v>
      </c>
    </row>
    <row r="59" spans="1:3" x14ac:dyDescent="0.25">
      <c r="A59" s="1" t="s">
        <v>127</v>
      </c>
      <c r="B59" s="8" t="s">
        <v>128</v>
      </c>
      <c r="C59" s="7">
        <v>8.8299029999999998</v>
      </c>
    </row>
    <row r="60" spans="1:3" x14ac:dyDescent="0.25">
      <c r="A60" s="1" t="s">
        <v>129</v>
      </c>
      <c r="B60" s="8" t="s">
        <v>130</v>
      </c>
      <c r="C60" s="7">
        <v>2.394371</v>
      </c>
    </row>
    <row r="61" spans="1:3" x14ac:dyDescent="0.25">
      <c r="A61" s="1" t="s">
        <v>131</v>
      </c>
      <c r="B61" s="8" t="s">
        <v>132</v>
      </c>
      <c r="C61" s="7">
        <v>1.510027</v>
      </c>
    </row>
    <row r="62" spans="1:3" x14ac:dyDescent="0.25">
      <c r="A62" s="1" t="s">
        <v>133</v>
      </c>
      <c r="B62" s="8" t="s">
        <v>134</v>
      </c>
      <c r="C62" s="7">
        <v>1.123672</v>
      </c>
    </row>
    <row r="63" spans="1:3" x14ac:dyDescent="0.25">
      <c r="A63" s="1" t="s">
        <v>135</v>
      </c>
      <c r="B63" s="8" t="s">
        <v>136</v>
      </c>
      <c r="C63" s="7">
        <v>2.1374960000000001</v>
      </c>
    </row>
    <row r="64" spans="1:3" x14ac:dyDescent="0.25">
      <c r="A64" s="1" t="s">
        <v>137</v>
      </c>
      <c r="B64" s="8" t="s">
        <v>138</v>
      </c>
      <c r="C64" s="7">
        <v>1.664337</v>
      </c>
    </row>
    <row r="65" spans="1:8" x14ac:dyDescent="0.25">
      <c r="A65" s="1" t="s">
        <v>139</v>
      </c>
      <c r="B65" s="8" t="s">
        <v>140</v>
      </c>
      <c r="C65" s="7">
        <v>16.568128999999999</v>
      </c>
    </row>
    <row r="66" spans="1:8" x14ac:dyDescent="0.25">
      <c r="A66" s="1" t="s">
        <v>141</v>
      </c>
      <c r="B66" s="8" t="s">
        <v>142</v>
      </c>
      <c r="C66" s="7">
        <v>5.9101299999999997</v>
      </c>
    </row>
    <row r="67" spans="1:8" x14ac:dyDescent="0.25">
      <c r="A67" s="1" t="s">
        <v>143</v>
      </c>
      <c r="B67" s="8" t="s">
        <v>144</v>
      </c>
      <c r="C67" s="7">
        <v>4.0098630000000002</v>
      </c>
    </row>
    <row r="68" spans="1:8" x14ac:dyDescent="0.25">
      <c r="A68" s="1" t="s">
        <v>145</v>
      </c>
      <c r="B68" s="8" t="s">
        <v>146</v>
      </c>
      <c r="C68" s="7">
        <v>1.597243</v>
      </c>
    </row>
    <row r="69" spans="1:8" x14ac:dyDescent="0.25">
      <c r="A69" s="1" t="s">
        <v>147</v>
      </c>
      <c r="B69" s="8" t="s">
        <v>148</v>
      </c>
      <c r="C69" s="7">
        <v>0.30302400000000002</v>
      </c>
    </row>
    <row r="70" spans="1:8" x14ac:dyDescent="0.25">
      <c r="A70" s="1" t="s">
        <v>149</v>
      </c>
      <c r="B70" s="9" t="s">
        <v>150</v>
      </c>
      <c r="C70" s="7">
        <v>10.657999</v>
      </c>
    </row>
    <row r="71" spans="1:8" x14ac:dyDescent="0.25">
      <c r="A71" s="1" t="s">
        <v>151</v>
      </c>
      <c r="B71" s="8" t="s">
        <v>152</v>
      </c>
      <c r="C71" s="7">
        <v>5.0088010000000001</v>
      </c>
      <c r="D71" s="7"/>
    </row>
    <row r="72" spans="1:8" x14ac:dyDescent="0.25">
      <c r="A72" s="1" t="s">
        <v>153</v>
      </c>
      <c r="B72" s="8" t="s">
        <v>154</v>
      </c>
      <c r="C72" s="7">
        <v>3.0760260000000001</v>
      </c>
      <c r="D72" s="7">
        <v>3.0760260000000001</v>
      </c>
    </row>
    <row r="73" spans="1:8" x14ac:dyDescent="0.25">
      <c r="A73" s="1" t="s">
        <v>155</v>
      </c>
      <c r="B73" s="8" t="s">
        <v>156</v>
      </c>
      <c r="C73" s="7">
        <v>2.573172</v>
      </c>
    </row>
    <row r="74" spans="1:8" x14ac:dyDescent="0.25">
      <c r="A74" s="1" t="s">
        <v>157</v>
      </c>
      <c r="B74" s="8" t="s">
        <v>158</v>
      </c>
      <c r="C74" s="7">
        <v>84.622084000000001</v>
      </c>
    </row>
    <row r="75" spans="1:8" x14ac:dyDescent="0.25">
      <c r="A75" s="1" t="s">
        <v>159</v>
      </c>
      <c r="B75" s="8" t="s">
        <v>160</v>
      </c>
      <c r="C75" s="7">
        <v>38.676895999999999</v>
      </c>
    </row>
    <row r="76" spans="1:8" x14ac:dyDescent="0.25">
      <c r="A76" s="1" t="s">
        <v>161</v>
      </c>
      <c r="B76" s="8" t="s">
        <v>162</v>
      </c>
      <c r="C76" s="7">
        <v>13.474328</v>
      </c>
      <c r="G76" s="7">
        <f>C76/10/350*0.7*0.4*355</f>
        <v>0.38267091520000002</v>
      </c>
      <c r="H76" s="1" t="s">
        <v>1646</v>
      </c>
    </row>
    <row r="77" spans="1:8" x14ac:dyDescent="0.25">
      <c r="A77" s="1" t="s">
        <v>163</v>
      </c>
      <c r="B77" s="8" t="s">
        <v>164</v>
      </c>
      <c r="C77" s="7">
        <v>13.474328</v>
      </c>
    </row>
    <row r="78" spans="1:8" x14ac:dyDescent="0.25">
      <c r="A78" s="14" t="s">
        <v>165</v>
      </c>
      <c r="B78" s="15" t="s">
        <v>166</v>
      </c>
      <c r="C78" s="16">
        <v>11.609869</v>
      </c>
      <c r="D78" s="14"/>
      <c r="E78" s="14"/>
      <c r="F78" s="14"/>
      <c r="G78" s="16"/>
    </row>
    <row r="79" spans="1:8" x14ac:dyDescent="0.25">
      <c r="A79" s="1" t="s">
        <v>167</v>
      </c>
      <c r="B79" s="8" t="s">
        <v>168</v>
      </c>
      <c r="C79" s="7">
        <v>11.162832</v>
      </c>
    </row>
    <row r="80" spans="1:8" x14ac:dyDescent="0.25">
      <c r="A80" s="1" t="s">
        <v>169</v>
      </c>
      <c r="B80" s="8" t="s">
        <v>170</v>
      </c>
      <c r="C80" s="7">
        <v>0.44703700000000002</v>
      </c>
    </row>
    <row r="81" spans="1:8" x14ac:dyDescent="0.25">
      <c r="A81" s="1" t="s">
        <v>171</v>
      </c>
      <c r="B81" s="8" t="s">
        <v>172</v>
      </c>
      <c r="C81" s="7">
        <v>13.592699</v>
      </c>
      <c r="G81" s="7">
        <f>C81/10/25*32*11/200</f>
        <v>9.5692600960000013E-2</v>
      </c>
      <c r="H81" s="1" t="s">
        <v>1665</v>
      </c>
    </row>
    <row r="82" spans="1:8" x14ac:dyDescent="0.25">
      <c r="A82" s="1" t="s">
        <v>173</v>
      </c>
      <c r="B82" s="8" t="s">
        <v>174</v>
      </c>
      <c r="C82" s="7">
        <v>8.0421849999999999</v>
      </c>
    </row>
    <row r="83" spans="1:8" x14ac:dyDescent="0.25">
      <c r="A83" s="1" t="s">
        <v>175</v>
      </c>
      <c r="B83" s="8" t="s">
        <v>176</v>
      </c>
      <c r="C83" s="7">
        <v>5.5505139999999997</v>
      </c>
    </row>
    <row r="84" spans="1:8" x14ac:dyDescent="0.25">
      <c r="A84" s="1" t="s">
        <v>177</v>
      </c>
      <c r="B84" s="8" t="s">
        <v>178</v>
      </c>
      <c r="C84" s="7">
        <v>45.945188000000002</v>
      </c>
    </row>
    <row r="85" spans="1:8" x14ac:dyDescent="0.25">
      <c r="A85" s="1" t="s">
        <v>179</v>
      </c>
      <c r="B85" s="8" t="s">
        <v>178</v>
      </c>
      <c r="C85" s="7">
        <v>45.945188000000002</v>
      </c>
    </row>
    <row r="86" spans="1:8" s="11" customFormat="1" x14ac:dyDescent="0.25">
      <c r="A86" s="11" t="s">
        <v>180</v>
      </c>
      <c r="B86" s="12" t="s">
        <v>181</v>
      </c>
      <c r="C86" s="13">
        <v>40.855150000000002</v>
      </c>
      <c r="G86" s="13">
        <f>C86/10*4.22*20/135.14</f>
        <v>2.5515573923338764</v>
      </c>
      <c r="H86" s="11" t="s">
        <v>1639</v>
      </c>
    </row>
    <row r="87" spans="1:8" x14ac:dyDescent="0.25">
      <c r="A87" s="14" t="s">
        <v>182</v>
      </c>
      <c r="B87" s="15" t="s">
        <v>183</v>
      </c>
      <c r="C87" s="16">
        <v>5.0900379999999998</v>
      </c>
      <c r="D87" s="14"/>
      <c r="E87" s="14"/>
      <c r="F87" s="14"/>
      <c r="G87" s="16">
        <f>C87/10*33/55</f>
        <v>0.30540227999999997</v>
      </c>
      <c r="H87" s="1" t="s">
        <v>1645</v>
      </c>
    </row>
    <row r="88" spans="1:8" x14ac:dyDescent="0.25">
      <c r="A88" s="1" t="s">
        <v>184</v>
      </c>
      <c r="B88" s="8" t="s">
        <v>185</v>
      </c>
      <c r="C88" s="7">
        <v>43.946607</v>
      </c>
    </row>
    <row r="89" spans="1:8" x14ac:dyDescent="0.25">
      <c r="A89" s="1" t="s">
        <v>186</v>
      </c>
      <c r="B89" s="8" t="s">
        <v>187</v>
      </c>
      <c r="C89" s="7">
        <v>33.514792999999997</v>
      </c>
    </row>
    <row r="90" spans="1:8" x14ac:dyDescent="0.25">
      <c r="A90" s="1" t="s">
        <v>188</v>
      </c>
      <c r="B90" s="8" t="s">
        <v>189</v>
      </c>
      <c r="C90" s="7">
        <v>0.18129999999999999</v>
      </c>
    </row>
    <row r="91" spans="1:8" x14ac:dyDescent="0.25">
      <c r="A91" s="1" t="s">
        <v>190</v>
      </c>
      <c r="B91" s="8" t="s">
        <v>191</v>
      </c>
      <c r="C91" s="7">
        <v>0.18129999999999999</v>
      </c>
    </row>
    <row r="92" spans="1:8" x14ac:dyDescent="0.25">
      <c r="A92" s="1" t="s">
        <v>192</v>
      </c>
      <c r="B92" s="8" t="s">
        <v>193</v>
      </c>
      <c r="C92" s="7">
        <v>0.18129999999999999</v>
      </c>
    </row>
    <row r="93" spans="1:8" x14ac:dyDescent="0.25">
      <c r="A93" s="1" t="s">
        <v>194</v>
      </c>
      <c r="B93" s="8" t="s">
        <v>195</v>
      </c>
      <c r="C93" s="7">
        <v>30.936378999999999</v>
      </c>
    </row>
    <row r="94" spans="1:8" x14ac:dyDescent="0.25">
      <c r="A94" s="1" t="s">
        <v>196</v>
      </c>
      <c r="B94" s="8" t="s">
        <v>197</v>
      </c>
      <c r="C94" s="7">
        <v>9.6600570000000001</v>
      </c>
    </row>
    <row r="95" spans="1:8" x14ac:dyDescent="0.25">
      <c r="A95" s="1" t="s">
        <v>198</v>
      </c>
      <c r="B95" s="8" t="s">
        <v>199</v>
      </c>
      <c r="C95" s="7">
        <v>0.59981899999999999</v>
      </c>
    </row>
    <row r="96" spans="1:8" x14ac:dyDescent="0.25">
      <c r="A96" s="1" t="s">
        <v>200</v>
      </c>
      <c r="B96" s="8" t="s">
        <v>201</v>
      </c>
      <c r="C96" s="7">
        <v>0.71667999999999998</v>
      </c>
    </row>
    <row r="97" spans="1:3" x14ac:dyDescent="0.25">
      <c r="A97" s="1" t="s">
        <v>202</v>
      </c>
      <c r="B97" s="8" t="s">
        <v>203</v>
      </c>
      <c r="C97" s="7">
        <v>0.68198599999999998</v>
      </c>
    </row>
    <row r="98" spans="1:3" x14ac:dyDescent="0.25">
      <c r="A98" s="1" t="s">
        <v>204</v>
      </c>
      <c r="B98" s="8" t="s">
        <v>205</v>
      </c>
      <c r="C98" s="7">
        <v>1.3977520000000001</v>
      </c>
    </row>
    <row r="99" spans="1:3" x14ac:dyDescent="0.25">
      <c r="A99" s="1" t="s">
        <v>206</v>
      </c>
      <c r="B99" s="8" t="s">
        <v>207</v>
      </c>
      <c r="C99" s="7">
        <v>0.74726300000000001</v>
      </c>
    </row>
    <row r="100" spans="1:3" x14ac:dyDescent="0.25">
      <c r="A100" s="1" t="s">
        <v>208</v>
      </c>
      <c r="B100" s="8" t="s">
        <v>209</v>
      </c>
      <c r="C100" s="7">
        <v>0.42133399999999999</v>
      </c>
    </row>
    <row r="101" spans="1:3" x14ac:dyDescent="0.25">
      <c r="A101" s="1" t="s">
        <v>210</v>
      </c>
      <c r="B101" s="8" t="s">
        <v>211</v>
      </c>
      <c r="C101" s="7">
        <v>0.69992200000000004</v>
      </c>
    </row>
    <row r="102" spans="1:3" x14ac:dyDescent="0.25">
      <c r="A102" s="1" t="s">
        <v>212</v>
      </c>
      <c r="B102" s="8" t="s">
        <v>213</v>
      </c>
      <c r="C102" s="7">
        <v>0.34079700000000002</v>
      </c>
    </row>
    <row r="103" spans="1:3" x14ac:dyDescent="0.25">
      <c r="A103" s="1" t="s">
        <v>214</v>
      </c>
      <c r="B103" s="8" t="s">
        <v>215</v>
      </c>
      <c r="C103" s="7">
        <v>0.92420999999999998</v>
      </c>
    </row>
    <row r="104" spans="1:3" x14ac:dyDescent="0.25">
      <c r="A104" s="1" t="s">
        <v>216</v>
      </c>
      <c r="B104" s="8" t="s">
        <v>217</v>
      </c>
      <c r="C104" s="7">
        <v>1.262826</v>
      </c>
    </row>
    <row r="105" spans="1:3" x14ac:dyDescent="0.25">
      <c r="A105" s="1" t="s">
        <v>218</v>
      </c>
      <c r="B105" s="8" t="s">
        <v>219</v>
      </c>
      <c r="C105" s="7">
        <v>0.73439299999999996</v>
      </c>
    </row>
    <row r="106" spans="1:3" x14ac:dyDescent="0.25">
      <c r="A106" s="1" t="s">
        <v>220</v>
      </c>
      <c r="B106" s="8" t="s">
        <v>221</v>
      </c>
      <c r="C106" s="7">
        <v>0.13381799999999999</v>
      </c>
    </row>
    <row r="107" spans="1:3" x14ac:dyDescent="0.25">
      <c r="A107" s="1" t="s">
        <v>222</v>
      </c>
      <c r="B107" s="8" t="s">
        <v>223</v>
      </c>
      <c r="C107" s="7">
        <v>0.73162300000000002</v>
      </c>
    </row>
    <row r="108" spans="1:3" x14ac:dyDescent="0.25">
      <c r="A108" s="1" t="s">
        <v>224</v>
      </c>
      <c r="B108" s="8" t="s">
        <v>225</v>
      </c>
      <c r="C108" s="7">
        <v>0.26763399999999998</v>
      </c>
    </row>
    <row r="109" spans="1:3" x14ac:dyDescent="0.25">
      <c r="A109" s="1" t="s">
        <v>226</v>
      </c>
      <c r="B109" s="8" t="s">
        <v>227</v>
      </c>
      <c r="C109" s="7">
        <v>16.967091</v>
      </c>
    </row>
    <row r="110" spans="1:3" x14ac:dyDescent="0.25">
      <c r="A110" s="1" t="s">
        <v>228</v>
      </c>
      <c r="B110" s="8" t="s">
        <v>229</v>
      </c>
      <c r="C110" s="7">
        <v>0.93415899999999996</v>
      </c>
    </row>
    <row r="111" spans="1:3" x14ac:dyDescent="0.25">
      <c r="A111" s="1" t="s">
        <v>230</v>
      </c>
      <c r="B111" s="8" t="s">
        <v>231</v>
      </c>
      <c r="C111" s="7">
        <v>0.43446000000000001</v>
      </c>
    </row>
    <row r="112" spans="1:3" x14ac:dyDescent="0.25">
      <c r="A112" s="1" t="s">
        <v>232</v>
      </c>
      <c r="B112" s="8" t="s">
        <v>233</v>
      </c>
      <c r="C112" s="7">
        <v>1.3991560000000001</v>
      </c>
    </row>
    <row r="113" spans="1:3" x14ac:dyDescent="0.25">
      <c r="A113" s="1" t="s">
        <v>234</v>
      </c>
      <c r="B113" s="8" t="s">
        <v>235</v>
      </c>
      <c r="C113" s="7">
        <v>0.70235400000000003</v>
      </c>
    </row>
    <row r="114" spans="1:3" x14ac:dyDescent="0.25">
      <c r="A114" s="1" t="s">
        <v>236</v>
      </c>
      <c r="B114" s="8" t="s">
        <v>237</v>
      </c>
      <c r="C114" s="7">
        <v>1.433163</v>
      </c>
    </row>
    <row r="115" spans="1:3" x14ac:dyDescent="0.25">
      <c r="A115" s="1" t="s">
        <v>238</v>
      </c>
      <c r="B115" s="8" t="s">
        <v>239</v>
      </c>
      <c r="C115" s="7">
        <v>2.0369679999999999</v>
      </c>
    </row>
    <row r="116" spans="1:3" x14ac:dyDescent="0.25">
      <c r="A116" s="1" t="s">
        <v>240</v>
      </c>
      <c r="B116" s="8" t="s">
        <v>241</v>
      </c>
      <c r="C116" s="7">
        <v>1.0684720000000001</v>
      </c>
    </row>
    <row r="117" spans="1:3" x14ac:dyDescent="0.25">
      <c r="A117" s="1" t="s">
        <v>242</v>
      </c>
      <c r="B117" s="8" t="s">
        <v>243</v>
      </c>
      <c r="C117" s="7">
        <v>1.5010380000000001</v>
      </c>
    </row>
    <row r="118" spans="1:3" x14ac:dyDescent="0.25">
      <c r="A118" s="1" t="s">
        <v>244</v>
      </c>
      <c r="B118" s="8" t="s">
        <v>245</v>
      </c>
      <c r="C118" s="7">
        <v>0.54347999999999996</v>
      </c>
    </row>
    <row r="119" spans="1:3" x14ac:dyDescent="0.25">
      <c r="A119" s="1" t="s">
        <v>246</v>
      </c>
      <c r="B119" s="8" t="s">
        <v>247</v>
      </c>
      <c r="C119" s="7">
        <v>1.578678</v>
      </c>
    </row>
    <row r="120" spans="1:3" x14ac:dyDescent="0.25">
      <c r="A120" s="1" t="s">
        <v>248</v>
      </c>
      <c r="B120" s="8" t="s">
        <v>249</v>
      </c>
      <c r="C120" s="7">
        <v>1.2764359999999999</v>
      </c>
    </row>
    <row r="121" spans="1:3" x14ac:dyDescent="0.25">
      <c r="A121" s="1" t="s">
        <v>250</v>
      </c>
      <c r="B121" s="8" t="s">
        <v>251</v>
      </c>
      <c r="C121" s="7">
        <v>0.52776699999999999</v>
      </c>
    </row>
    <row r="122" spans="1:3" x14ac:dyDescent="0.25">
      <c r="A122" s="1" t="s">
        <v>252</v>
      </c>
      <c r="B122" s="8" t="s">
        <v>253</v>
      </c>
      <c r="C122" s="7">
        <v>1.7894140000000001</v>
      </c>
    </row>
    <row r="123" spans="1:3" x14ac:dyDescent="0.25">
      <c r="A123" s="1" t="s">
        <v>254</v>
      </c>
      <c r="B123" s="8" t="s">
        <v>255</v>
      </c>
      <c r="C123" s="7">
        <v>0.120156</v>
      </c>
    </row>
    <row r="124" spans="1:3" x14ac:dyDescent="0.25">
      <c r="A124" s="1" t="s">
        <v>256</v>
      </c>
      <c r="B124" s="8" t="s">
        <v>257</v>
      </c>
      <c r="C124" s="7">
        <v>0.83740099999999995</v>
      </c>
    </row>
    <row r="125" spans="1:3" x14ac:dyDescent="0.25">
      <c r="A125" s="1" t="s">
        <v>258</v>
      </c>
      <c r="B125" s="8" t="s">
        <v>259</v>
      </c>
      <c r="C125" s="7">
        <v>0.47729199999999999</v>
      </c>
    </row>
    <row r="126" spans="1:3" x14ac:dyDescent="0.25">
      <c r="A126" s="1" t="s">
        <v>260</v>
      </c>
      <c r="B126" s="8" t="s">
        <v>261</v>
      </c>
      <c r="C126" s="7">
        <v>0.306697</v>
      </c>
    </row>
    <row r="127" spans="1:3" x14ac:dyDescent="0.25">
      <c r="A127" s="1" t="s">
        <v>262</v>
      </c>
      <c r="B127" s="8" t="s">
        <v>263</v>
      </c>
      <c r="C127" s="7">
        <v>4.3092309999999996</v>
      </c>
    </row>
    <row r="128" spans="1:3" x14ac:dyDescent="0.25">
      <c r="A128" s="1" t="s">
        <v>264</v>
      </c>
      <c r="B128" s="8" t="s">
        <v>265</v>
      </c>
      <c r="C128" s="7">
        <v>0.288518</v>
      </c>
    </row>
    <row r="129" spans="1:3" x14ac:dyDescent="0.25">
      <c r="A129" s="1" t="s">
        <v>266</v>
      </c>
      <c r="B129" s="8" t="s">
        <v>267</v>
      </c>
      <c r="C129" s="7">
        <v>0.35510000000000003</v>
      </c>
    </row>
    <row r="130" spans="1:3" x14ac:dyDescent="0.25">
      <c r="A130" s="1" t="s">
        <v>268</v>
      </c>
      <c r="B130" s="8" t="s">
        <v>269</v>
      </c>
      <c r="C130" s="7">
        <v>0.57562100000000005</v>
      </c>
    </row>
    <row r="131" spans="1:3" x14ac:dyDescent="0.25">
      <c r="A131" s="1" t="s">
        <v>270</v>
      </c>
      <c r="B131" s="8" t="s">
        <v>271</v>
      </c>
      <c r="C131" s="7">
        <v>0.53005199999999997</v>
      </c>
    </row>
    <row r="132" spans="1:3" x14ac:dyDescent="0.25">
      <c r="A132" s="1" t="s">
        <v>272</v>
      </c>
      <c r="B132" s="8" t="s">
        <v>273</v>
      </c>
      <c r="C132" s="7">
        <v>0.39547199999999999</v>
      </c>
    </row>
    <row r="133" spans="1:3" x14ac:dyDescent="0.25">
      <c r="A133" s="1" t="s">
        <v>274</v>
      </c>
      <c r="B133" s="8" t="s">
        <v>275</v>
      </c>
      <c r="C133" s="7">
        <v>0.21627099999999999</v>
      </c>
    </row>
    <row r="134" spans="1:3" x14ac:dyDescent="0.25">
      <c r="A134" s="1" t="s">
        <v>276</v>
      </c>
      <c r="B134" s="8" t="s">
        <v>277</v>
      </c>
      <c r="C134" s="7">
        <v>0.50519599999999998</v>
      </c>
    </row>
    <row r="135" spans="1:3" x14ac:dyDescent="0.25">
      <c r="A135" s="1" t="s">
        <v>278</v>
      </c>
      <c r="B135" s="8" t="s">
        <v>279</v>
      </c>
      <c r="C135" s="7">
        <v>0.25637300000000002</v>
      </c>
    </row>
    <row r="136" spans="1:3" x14ac:dyDescent="0.25">
      <c r="A136" s="1" t="s">
        <v>280</v>
      </c>
      <c r="B136" s="8" t="s">
        <v>281</v>
      </c>
      <c r="C136" s="7">
        <v>0.58934299999999995</v>
      </c>
    </row>
    <row r="137" spans="1:3" x14ac:dyDescent="0.25">
      <c r="A137" s="1" t="s">
        <v>282</v>
      </c>
      <c r="B137" s="8" t="s">
        <v>283</v>
      </c>
      <c r="C137" s="7">
        <v>0.24229300000000001</v>
      </c>
    </row>
    <row r="138" spans="1:3" x14ac:dyDescent="0.25">
      <c r="A138" s="1" t="s">
        <v>284</v>
      </c>
      <c r="B138" s="8" t="s">
        <v>285</v>
      </c>
      <c r="C138" s="7">
        <v>0.13306399999999999</v>
      </c>
    </row>
    <row r="139" spans="1:3" x14ac:dyDescent="0.25">
      <c r="A139" s="1" t="s">
        <v>286</v>
      </c>
      <c r="B139" s="8" t="s">
        <v>287</v>
      </c>
      <c r="C139" s="7">
        <v>0.22192799999999999</v>
      </c>
    </row>
    <row r="140" spans="1:3" x14ac:dyDescent="0.25">
      <c r="A140" s="1" t="s">
        <v>288</v>
      </c>
      <c r="B140" s="8" t="s">
        <v>289</v>
      </c>
      <c r="C140" s="7">
        <v>1.8391040000000001</v>
      </c>
    </row>
    <row r="141" spans="1:3" x14ac:dyDescent="0.25">
      <c r="A141" s="1" t="s">
        <v>290</v>
      </c>
      <c r="B141" s="8" t="s">
        <v>291</v>
      </c>
      <c r="C141" s="7">
        <v>1.599604</v>
      </c>
    </row>
    <row r="142" spans="1:3" x14ac:dyDescent="0.25">
      <c r="A142" s="1" t="s">
        <v>292</v>
      </c>
      <c r="B142" s="8" t="s">
        <v>293</v>
      </c>
      <c r="C142" s="7">
        <v>0.55554099999999995</v>
      </c>
    </row>
    <row r="143" spans="1:3" x14ac:dyDescent="0.25">
      <c r="A143" s="1" t="s">
        <v>294</v>
      </c>
      <c r="B143" s="8" t="s">
        <v>295</v>
      </c>
      <c r="C143" s="7">
        <v>0.384544</v>
      </c>
    </row>
    <row r="144" spans="1:3" x14ac:dyDescent="0.25">
      <c r="A144" s="1" t="s">
        <v>296</v>
      </c>
      <c r="B144" s="8" t="s">
        <v>297</v>
      </c>
      <c r="C144" s="7">
        <v>0.65951899999999997</v>
      </c>
    </row>
    <row r="145" spans="1:3" x14ac:dyDescent="0.25">
      <c r="A145" s="1" t="s">
        <v>298</v>
      </c>
      <c r="B145" s="8" t="s">
        <v>299</v>
      </c>
      <c r="C145" s="7">
        <v>0.23949999999999999</v>
      </c>
    </row>
    <row r="146" spans="1:3" x14ac:dyDescent="0.25">
      <c r="A146" s="1" t="s">
        <v>300</v>
      </c>
      <c r="B146" s="8" t="s">
        <v>301</v>
      </c>
      <c r="C146" s="7">
        <v>0.23949999999999999</v>
      </c>
    </row>
    <row r="147" spans="1:3" x14ac:dyDescent="0.25">
      <c r="A147" s="11" t="s">
        <v>302</v>
      </c>
      <c r="B147" s="12" t="s">
        <v>303</v>
      </c>
      <c r="C147" s="13">
        <v>0.55801000000000001</v>
      </c>
    </row>
    <row r="148" spans="1:3" x14ac:dyDescent="0.25">
      <c r="A148" s="11" t="s">
        <v>304</v>
      </c>
      <c r="B148" s="12" t="s">
        <v>305</v>
      </c>
      <c r="C148" s="13">
        <v>0.15590799999999999</v>
      </c>
    </row>
    <row r="149" spans="1:3" x14ac:dyDescent="0.25">
      <c r="A149" s="11" t="s">
        <v>306</v>
      </c>
      <c r="B149" s="12" t="s">
        <v>307</v>
      </c>
      <c r="C149" s="13">
        <v>0.15590799999999999</v>
      </c>
    </row>
    <row r="150" spans="1:3" x14ac:dyDescent="0.25">
      <c r="A150" s="11" t="s">
        <v>308</v>
      </c>
      <c r="B150" s="12" t="s">
        <v>309</v>
      </c>
      <c r="C150" s="13">
        <v>0.40210200000000001</v>
      </c>
    </row>
    <row r="151" spans="1:3" x14ac:dyDescent="0.25">
      <c r="A151" s="11" t="s">
        <v>310</v>
      </c>
      <c r="B151" s="12" t="s">
        <v>311</v>
      </c>
      <c r="C151" s="13">
        <v>0.40210200000000001</v>
      </c>
    </row>
    <row r="152" spans="1:3" x14ac:dyDescent="0.25">
      <c r="A152" s="11" t="s">
        <v>312</v>
      </c>
      <c r="B152" s="12" t="s">
        <v>313</v>
      </c>
      <c r="C152" s="13">
        <v>10.431813999999999</v>
      </c>
    </row>
    <row r="153" spans="1:3" x14ac:dyDescent="0.25">
      <c r="A153" s="11" t="s">
        <v>314</v>
      </c>
      <c r="B153" s="12" t="s">
        <v>315</v>
      </c>
      <c r="C153" s="13">
        <v>9.9482619999999997</v>
      </c>
    </row>
    <row r="154" spans="1:3" x14ac:dyDescent="0.25">
      <c r="A154" s="11" t="s">
        <v>316</v>
      </c>
      <c r="B154" s="12" t="s">
        <v>317</v>
      </c>
      <c r="C154" s="13">
        <v>3.035711</v>
      </c>
    </row>
    <row r="155" spans="1:3" x14ac:dyDescent="0.25">
      <c r="A155" s="11" t="s">
        <v>318</v>
      </c>
      <c r="B155" s="12" t="s">
        <v>319</v>
      </c>
      <c r="C155" s="13">
        <v>0.84180299999999997</v>
      </c>
    </row>
    <row r="156" spans="1:3" x14ac:dyDescent="0.25">
      <c r="A156" s="11" t="s">
        <v>320</v>
      </c>
      <c r="B156" s="12" t="s">
        <v>321</v>
      </c>
      <c r="C156" s="13">
        <v>0.42894599999999999</v>
      </c>
    </row>
    <row r="157" spans="1:3" x14ac:dyDescent="0.25">
      <c r="A157" s="11" t="s">
        <v>322</v>
      </c>
      <c r="B157" s="12" t="s">
        <v>323</v>
      </c>
      <c r="C157" s="13">
        <v>0.649339</v>
      </c>
    </row>
    <row r="158" spans="1:3" x14ac:dyDescent="0.25">
      <c r="A158" s="11" t="s">
        <v>324</v>
      </c>
      <c r="B158" s="12" t="s">
        <v>325</v>
      </c>
      <c r="C158" s="13">
        <v>0.37187399999999998</v>
      </c>
    </row>
    <row r="159" spans="1:3" x14ac:dyDescent="0.25">
      <c r="A159" s="11" t="s">
        <v>326</v>
      </c>
      <c r="B159" s="12" t="s">
        <v>327</v>
      </c>
      <c r="C159" s="13">
        <v>0.74374899999999999</v>
      </c>
    </row>
    <row r="160" spans="1:3" x14ac:dyDescent="0.25">
      <c r="A160" s="11" t="s">
        <v>328</v>
      </c>
      <c r="B160" s="12" t="s">
        <v>329</v>
      </c>
      <c r="C160" s="13">
        <v>5.318022</v>
      </c>
    </row>
    <row r="161" spans="1:3" x14ac:dyDescent="0.25">
      <c r="A161" s="11" t="s">
        <v>330</v>
      </c>
      <c r="B161" s="12" t="s">
        <v>331</v>
      </c>
      <c r="C161" s="13">
        <v>1.6757089999999999</v>
      </c>
    </row>
    <row r="162" spans="1:3" x14ac:dyDescent="0.25">
      <c r="A162" s="11" t="s">
        <v>332</v>
      </c>
      <c r="B162" s="12" t="s">
        <v>333</v>
      </c>
      <c r="C162" s="13">
        <v>1.0768990000000001</v>
      </c>
    </row>
    <row r="163" spans="1:3" x14ac:dyDescent="0.25">
      <c r="A163" s="11" t="s">
        <v>334</v>
      </c>
      <c r="B163" s="12" t="s">
        <v>335</v>
      </c>
      <c r="C163" s="13">
        <v>1.427357</v>
      </c>
    </row>
    <row r="164" spans="1:3" x14ac:dyDescent="0.25">
      <c r="A164" s="11" t="s">
        <v>336</v>
      </c>
      <c r="B164" s="12" t="s">
        <v>337</v>
      </c>
      <c r="C164" s="13">
        <v>0.92533600000000005</v>
      </c>
    </row>
    <row r="165" spans="1:3" x14ac:dyDescent="0.25">
      <c r="A165" s="11" t="s">
        <v>338</v>
      </c>
      <c r="B165" s="12" t="s">
        <v>339</v>
      </c>
      <c r="C165" s="13">
        <v>0.21272099999999999</v>
      </c>
    </row>
    <row r="166" spans="1:3" x14ac:dyDescent="0.25">
      <c r="A166" s="11" t="s">
        <v>340</v>
      </c>
      <c r="B166" s="12" t="s">
        <v>341</v>
      </c>
      <c r="C166" s="13">
        <v>1.5945290000000001</v>
      </c>
    </row>
    <row r="167" spans="1:3" x14ac:dyDescent="0.25">
      <c r="A167" s="11" t="s">
        <v>342</v>
      </c>
      <c r="B167" s="12" t="s">
        <v>343</v>
      </c>
      <c r="C167" s="13">
        <v>0.30599100000000001</v>
      </c>
    </row>
    <row r="168" spans="1:3" x14ac:dyDescent="0.25">
      <c r="A168" s="11" t="s">
        <v>344</v>
      </c>
      <c r="B168" s="12" t="s">
        <v>345</v>
      </c>
      <c r="C168" s="13">
        <v>0.25384899999999999</v>
      </c>
    </row>
    <row r="169" spans="1:3" x14ac:dyDescent="0.25">
      <c r="A169" s="11" t="s">
        <v>346</v>
      </c>
      <c r="B169" s="12" t="s">
        <v>347</v>
      </c>
      <c r="C169" s="13">
        <v>0.189749</v>
      </c>
    </row>
    <row r="170" spans="1:3" x14ac:dyDescent="0.25">
      <c r="A170" s="11" t="s">
        <v>348</v>
      </c>
      <c r="B170" s="12" t="s">
        <v>349</v>
      </c>
      <c r="C170" s="13">
        <v>0.47708200000000001</v>
      </c>
    </row>
    <row r="171" spans="1:3" x14ac:dyDescent="0.25">
      <c r="A171" s="11" t="s">
        <v>350</v>
      </c>
      <c r="B171" s="12" t="s">
        <v>351</v>
      </c>
      <c r="C171" s="13">
        <v>0.12756200000000001</v>
      </c>
    </row>
    <row r="172" spans="1:3" x14ac:dyDescent="0.25">
      <c r="A172" s="11" t="s">
        <v>352</v>
      </c>
      <c r="B172" s="12" t="s">
        <v>353</v>
      </c>
      <c r="C172" s="13">
        <v>0.24029600000000001</v>
      </c>
    </row>
    <row r="173" spans="1:3" x14ac:dyDescent="0.25">
      <c r="A173" s="11" t="s">
        <v>354</v>
      </c>
      <c r="B173" s="12" t="s">
        <v>355</v>
      </c>
      <c r="C173" s="13">
        <v>0.48355199999999998</v>
      </c>
    </row>
    <row r="174" spans="1:3" x14ac:dyDescent="0.25">
      <c r="A174" s="1" t="s">
        <v>356</v>
      </c>
      <c r="B174" s="8" t="s">
        <v>357</v>
      </c>
      <c r="C174" s="7">
        <v>0.48355199999999998</v>
      </c>
    </row>
    <row r="175" spans="1:3" x14ac:dyDescent="0.25">
      <c r="A175" s="1" t="s">
        <v>358</v>
      </c>
      <c r="B175" s="8" t="s">
        <v>359</v>
      </c>
      <c r="C175" s="7">
        <v>0.48355199999999998</v>
      </c>
    </row>
    <row r="176" spans="1:3" x14ac:dyDescent="0.25">
      <c r="A176" s="1" t="s">
        <v>360</v>
      </c>
      <c r="B176" s="8" t="s">
        <v>361</v>
      </c>
      <c r="C176" s="7">
        <v>258.39379100000002</v>
      </c>
    </row>
    <row r="177" spans="1:3" x14ac:dyDescent="0.25">
      <c r="A177" s="1" t="s">
        <v>362</v>
      </c>
      <c r="B177" s="8" t="s">
        <v>363</v>
      </c>
      <c r="C177" s="7">
        <v>33.184542</v>
      </c>
    </row>
    <row r="178" spans="1:3" x14ac:dyDescent="0.25">
      <c r="A178" s="1" t="s">
        <v>364</v>
      </c>
      <c r="B178" s="8" t="s">
        <v>365</v>
      </c>
      <c r="C178" s="7">
        <v>33.184542</v>
      </c>
    </row>
    <row r="179" spans="1:3" x14ac:dyDescent="0.25">
      <c r="A179" s="1" t="s">
        <v>366</v>
      </c>
      <c r="B179" s="8" t="s">
        <v>367</v>
      </c>
      <c r="C179" s="7">
        <v>33.184542</v>
      </c>
    </row>
    <row r="180" spans="1:3" x14ac:dyDescent="0.25">
      <c r="A180" s="1" t="s">
        <v>368</v>
      </c>
      <c r="B180" s="8" t="s">
        <v>369</v>
      </c>
      <c r="C180" s="7">
        <v>4.0517820000000002</v>
      </c>
    </row>
    <row r="181" spans="1:3" x14ac:dyDescent="0.25">
      <c r="A181" s="1" t="s">
        <v>370</v>
      </c>
      <c r="B181" s="8" t="s">
        <v>371</v>
      </c>
      <c r="C181" s="7">
        <v>8.9316700000000004</v>
      </c>
    </row>
    <row r="182" spans="1:3" x14ac:dyDescent="0.25">
      <c r="A182" s="1" t="s">
        <v>372</v>
      </c>
      <c r="B182" s="8" t="s">
        <v>373</v>
      </c>
      <c r="C182" s="7">
        <v>1.934207</v>
      </c>
    </row>
    <row r="183" spans="1:3" x14ac:dyDescent="0.25">
      <c r="A183" s="1" t="s">
        <v>374</v>
      </c>
      <c r="B183" s="8" t="s">
        <v>375</v>
      </c>
      <c r="C183" s="7">
        <v>4.8285720000000003</v>
      </c>
    </row>
    <row r="184" spans="1:3" x14ac:dyDescent="0.25">
      <c r="A184" s="1" t="s">
        <v>376</v>
      </c>
      <c r="B184" s="8" t="s">
        <v>377</v>
      </c>
      <c r="C184" s="7">
        <v>4.8886289999999999</v>
      </c>
    </row>
    <row r="185" spans="1:3" x14ac:dyDescent="0.25">
      <c r="A185" s="1" t="s">
        <v>378</v>
      </c>
      <c r="B185" s="8" t="s">
        <v>379</v>
      </c>
      <c r="C185" s="7">
        <v>1.0109570000000001</v>
      </c>
    </row>
    <row r="186" spans="1:3" x14ac:dyDescent="0.25">
      <c r="A186" s="1" t="s">
        <v>380</v>
      </c>
      <c r="B186" s="8" t="s">
        <v>381</v>
      </c>
      <c r="C186" s="7">
        <v>2.6604000000000001</v>
      </c>
    </row>
    <row r="187" spans="1:3" x14ac:dyDescent="0.25">
      <c r="A187" s="1" t="s">
        <v>382</v>
      </c>
      <c r="B187" s="8" t="s">
        <v>383</v>
      </c>
      <c r="C187" s="7">
        <v>4.2035939999999998</v>
      </c>
    </row>
    <row r="188" spans="1:3" x14ac:dyDescent="0.25">
      <c r="A188" s="1" t="s">
        <v>384</v>
      </c>
      <c r="B188" s="8" t="s">
        <v>385</v>
      </c>
      <c r="C188" s="7">
        <v>0.67473099999999997</v>
      </c>
    </row>
    <row r="189" spans="1:3" x14ac:dyDescent="0.25">
      <c r="A189" s="1" t="s">
        <v>386</v>
      </c>
      <c r="B189" s="8" t="s">
        <v>387</v>
      </c>
      <c r="C189" s="7">
        <v>103.372152</v>
      </c>
    </row>
    <row r="190" spans="1:3" x14ac:dyDescent="0.25">
      <c r="A190" s="1" t="s">
        <v>388</v>
      </c>
      <c r="B190" s="8" t="s">
        <v>389</v>
      </c>
      <c r="C190" s="7">
        <v>103.372152</v>
      </c>
    </row>
    <row r="191" spans="1:3" x14ac:dyDescent="0.25">
      <c r="A191" s="1" t="s">
        <v>390</v>
      </c>
      <c r="B191" s="8" t="s">
        <v>391</v>
      </c>
      <c r="C191" s="7">
        <v>103.372152</v>
      </c>
    </row>
    <row r="192" spans="1:3" x14ac:dyDescent="0.25">
      <c r="A192" s="1" t="s">
        <v>392</v>
      </c>
      <c r="B192" s="8" t="s">
        <v>393</v>
      </c>
      <c r="C192" s="7">
        <v>103.372152</v>
      </c>
    </row>
    <row r="193" spans="1:3" x14ac:dyDescent="0.25">
      <c r="A193" s="1" t="s">
        <v>394</v>
      </c>
      <c r="B193" s="8" t="s">
        <v>395</v>
      </c>
      <c r="C193" s="7">
        <v>13.604628999999999</v>
      </c>
    </row>
    <row r="194" spans="1:3" x14ac:dyDescent="0.25">
      <c r="A194" s="1" t="s">
        <v>396</v>
      </c>
      <c r="B194" s="8" t="s">
        <v>397</v>
      </c>
      <c r="C194" s="7">
        <v>7.6952220000000002</v>
      </c>
    </row>
    <row r="195" spans="1:3" x14ac:dyDescent="0.25">
      <c r="A195" s="1" t="s">
        <v>398</v>
      </c>
      <c r="B195" s="8" t="s">
        <v>399</v>
      </c>
      <c r="C195" s="7">
        <v>7.6952220000000002</v>
      </c>
    </row>
    <row r="196" spans="1:3" x14ac:dyDescent="0.25">
      <c r="A196" s="1" t="s">
        <v>400</v>
      </c>
      <c r="B196" s="8" t="s">
        <v>401</v>
      </c>
      <c r="C196" s="7">
        <v>1.1619790000000001</v>
      </c>
    </row>
    <row r="197" spans="1:3" x14ac:dyDescent="0.25">
      <c r="A197" s="1" t="s">
        <v>402</v>
      </c>
      <c r="B197" s="8" t="s">
        <v>403</v>
      </c>
      <c r="C197" s="7">
        <v>0.82646699999999995</v>
      </c>
    </row>
    <row r="198" spans="1:3" x14ac:dyDescent="0.25">
      <c r="A198" s="1" t="s">
        <v>404</v>
      </c>
      <c r="B198" s="8" t="s">
        <v>405</v>
      </c>
      <c r="C198" s="7">
        <v>0.82954399999999995</v>
      </c>
    </row>
    <row r="199" spans="1:3" x14ac:dyDescent="0.25">
      <c r="A199" s="1" t="s">
        <v>406</v>
      </c>
      <c r="B199" s="8" t="s">
        <v>407</v>
      </c>
      <c r="C199" s="7">
        <v>0.58483700000000005</v>
      </c>
    </row>
    <row r="200" spans="1:3" x14ac:dyDescent="0.25">
      <c r="A200" s="1" t="s">
        <v>408</v>
      </c>
      <c r="B200" s="8" t="s">
        <v>409</v>
      </c>
      <c r="C200" s="7">
        <v>0.60022699999999996</v>
      </c>
    </row>
    <row r="201" spans="1:3" x14ac:dyDescent="0.25">
      <c r="A201" s="1" t="s">
        <v>410</v>
      </c>
      <c r="B201" s="8" t="s">
        <v>411</v>
      </c>
      <c r="C201" s="7">
        <v>0.87109999999999999</v>
      </c>
    </row>
    <row r="202" spans="1:3" x14ac:dyDescent="0.25">
      <c r="A202" s="1" t="s">
        <v>412</v>
      </c>
      <c r="B202" s="8" t="s">
        <v>413</v>
      </c>
      <c r="C202" s="7">
        <v>2.1107990000000001</v>
      </c>
    </row>
    <row r="203" spans="1:3" x14ac:dyDescent="0.25">
      <c r="A203" s="1" t="s">
        <v>414</v>
      </c>
      <c r="B203" s="8" t="s">
        <v>415</v>
      </c>
      <c r="C203" s="7">
        <v>0.470947</v>
      </c>
    </row>
    <row r="204" spans="1:3" x14ac:dyDescent="0.25">
      <c r="A204" s="1" t="s">
        <v>416</v>
      </c>
      <c r="B204" s="8" t="s">
        <v>417</v>
      </c>
      <c r="C204" s="7">
        <v>0.23932200000000001</v>
      </c>
    </row>
    <row r="205" spans="1:3" x14ac:dyDescent="0.25">
      <c r="A205" s="1" t="s">
        <v>418</v>
      </c>
      <c r="B205" s="8" t="s">
        <v>419</v>
      </c>
      <c r="C205" s="7">
        <v>5.9094069999999999</v>
      </c>
    </row>
    <row r="206" spans="1:3" x14ac:dyDescent="0.25">
      <c r="A206" s="1" t="s">
        <v>420</v>
      </c>
      <c r="B206" s="8" t="s">
        <v>421</v>
      </c>
      <c r="C206" s="7">
        <v>0.70203800000000005</v>
      </c>
    </row>
    <row r="207" spans="1:3" x14ac:dyDescent="0.25">
      <c r="A207" s="1" t="s">
        <v>422</v>
      </c>
      <c r="B207" s="8" t="s">
        <v>423</v>
      </c>
      <c r="C207" s="7">
        <v>0.70203800000000005</v>
      </c>
    </row>
    <row r="208" spans="1:3" x14ac:dyDescent="0.25">
      <c r="A208" s="1" t="s">
        <v>424</v>
      </c>
      <c r="B208" s="8" t="s">
        <v>425</v>
      </c>
      <c r="C208" s="7">
        <v>0.85922699999999996</v>
      </c>
    </row>
    <row r="209" spans="1:4" x14ac:dyDescent="0.25">
      <c r="A209" s="1" t="s">
        <v>426</v>
      </c>
      <c r="B209" s="8" t="s">
        <v>427</v>
      </c>
      <c r="C209" s="7">
        <v>0.85922699999999996</v>
      </c>
    </row>
    <row r="210" spans="1:4" x14ac:dyDescent="0.25">
      <c r="A210" s="1" t="s">
        <v>428</v>
      </c>
      <c r="B210" s="8" t="s">
        <v>429</v>
      </c>
      <c r="C210" s="7">
        <v>0.81549899999999997</v>
      </c>
    </row>
    <row r="211" spans="1:4" x14ac:dyDescent="0.25">
      <c r="A211" s="1" t="s">
        <v>430</v>
      </c>
      <c r="B211" s="8" t="s">
        <v>431</v>
      </c>
      <c r="C211" s="7">
        <v>0.81549899999999997</v>
      </c>
    </row>
    <row r="212" spans="1:4" x14ac:dyDescent="0.25">
      <c r="A212" s="1" t="s">
        <v>432</v>
      </c>
      <c r="B212" s="8" t="s">
        <v>433</v>
      </c>
      <c r="C212" s="7">
        <v>3.5326430000000002</v>
      </c>
    </row>
    <row r="213" spans="1:4" x14ac:dyDescent="0.25">
      <c r="A213" s="1" t="s">
        <v>434</v>
      </c>
      <c r="B213" s="8" t="s">
        <v>435</v>
      </c>
      <c r="C213" s="7">
        <v>0.60039600000000004</v>
      </c>
    </row>
    <row r="214" spans="1:4" x14ac:dyDescent="0.25">
      <c r="A214" s="1" t="s">
        <v>436</v>
      </c>
      <c r="B214" s="8" t="s">
        <v>437</v>
      </c>
      <c r="C214" s="7">
        <v>1.2013830000000001</v>
      </c>
    </row>
    <row r="215" spans="1:4" x14ac:dyDescent="0.25">
      <c r="A215" s="1" t="s">
        <v>438</v>
      </c>
      <c r="B215" s="8" t="s">
        <v>439</v>
      </c>
      <c r="C215" s="7">
        <v>1.730864</v>
      </c>
    </row>
    <row r="216" spans="1:4" x14ac:dyDescent="0.25">
      <c r="A216" s="1" t="s">
        <v>440</v>
      </c>
      <c r="B216" s="8" t="s">
        <v>441</v>
      </c>
      <c r="C216" s="7">
        <v>20.451847999999998</v>
      </c>
    </row>
    <row r="217" spans="1:4" x14ac:dyDescent="0.25">
      <c r="A217" s="1" t="s">
        <v>442</v>
      </c>
      <c r="B217" s="8" t="s">
        <v>443</v>
      </c>
      <c r="C217" s="7">
        <v>6.9472560000000003</v>
      </c>
      <c r="D217" s="7">
        <v>6.9472560000000003</v>
      </c>
    </row>
    <row r="218" spans="1:4" x14ac:dyDescent="0.25">
      <c r="A218" s="1" t="s">
        <v>444</v>
      </c>
      <c r="B218" s="8" t="s">
        <v>445</v>
      </c>
      <c r="C218" s="7">
        <v>6.9472560000000003</v>
      </c>
    </row>
    <row r="219" spans="1:4" x14ac:dyDescent="0.25">
      <c r="A219" s="1" t="s">
        <v>446</v>
      </c>
      <c r="B219" s="8" t="s">
        <v>445</v>
      </c>
      <c r="C219" s="7">
        <v>6.9472560000000003</v>
      </c>
    </row>
    <row r="220" spans="1:4" x14ac:dyDescent="0.25">
      <c r="A220" s="1" t="s">
        <v>447</v>
      </c>
      <c r="B220" s="8" t="s">
        <v>448</v>
      </c>
      <c r="C220" s="7">
        <v>3.5817030000000001</v>
      </c>
    </row>
    <row r="221" spans="1:4" x14ac:dyDescent="0.25">
      <c r="A221" s="1" t="s">
        <v>449</v>
      </c>
      <c r="B221" s="8" t="s">
        <v>450</v>
      </c>
      <c r="C221" s="7">
        <v>3.5817030000000001</v>
      </c>
    </row>
    <row r="222" spans="1:4" x14ac:dyDescent="0.25">
      <c r="A222" s="1" t="s">
        <v>451</v>
      </c>
      <c r="B222" s="8" t="s">
        <v>452</v>
      </c>
      <c r="C222" s="7">
        <v>3.5817030000000001</v>
      </c>
    </row>
    <row r="223" spans="1:4" x14ac:dyDescent="0.25">
      <c r="A223" s="1" t="s">
        <v>453</v>
      </c>
      <c r="B223" s="8" t="s">
        <v>454</v>
      </c>
      <c r="C223" s="7">
        <v>4.7140849999999999</v>
      </c>
      <c r="D223" s="7">
        <v>4.7140849999999999</v>
      </c>
    </row>
    <row r="224" spans="1:4" x14ac:dyDescent="0.25">
      <c r="A224" s="1" t="s">
        <v>455</v>
      </c>
      <c r="B224" s="8" t="s">
        <v>456</v>
      </c>
      <c r="C224" s="7">
        <v>4.7140849999999999</v>
      </c>
    </row>
    <row r="225" spans="1:3" x14ac:dyDescent="0.25">
      <c r="A225" s="1" t="s">
        <v>457</v>
      </c>
      <c r="B225" s="8" t="s">
        <v>456</v>
      </c>
      <c r="C225" s="7">
        <v>4.7140849999999999</v>
      </c>
    </row>
    <row r="226" spans="1:3" x14ac:dyDescent="0.25">
      <c r="A226" s="1" t="s">
        <v>458</v>
      </c>
      <c r="B226" s="8" t="s">
        <v>459</v>
      </c>
      <c r="C226" s="7">
        <v>5.2088039999999998</v>
      </c>
    </row>
    <row r="227" spans="1:3" x14ac:dyDescent="0.25">
      <c r="A227" s="1" t="s">
        <v>460</v>
      </c>
      <c r="B227" s="8" t="s">
        <v>461</v>
      </c>
      <c r="C227" s="7">
        <v>5.2088039999999998</v>
      </c>
    </row>
    <row r="228" spans="1:3" x14ac:dyDescent="0.25">
      <c r="A228" s="1" t="s">
        <v>462</v>
      </c>
      <c r="B228" s="8" t="s">
        <v>463</v>
      </c>
      <c r="C228" s="7">
        <v>3.125283</v>
      </c>
    </row>
    <row r="229" spans="1:3" x14ac:dyDescent="0.25">
      <c r="A229" s="1" t="s">
        <v>464</v>
      </c>
      <c r="B229" s="8" t="s">
        <v>465</v>
      </c>
      <c r="C229" s="7">
        <v>2.0835210000000002</v>
      </c>
    </row>
    <row r="230" spans="1:3" x14ac:dyDescent="0.25">
      <c r="A230" s="1" t="s">
        <v>466</v>
      </c>
      <c r="B230" s="8" t="s">
        <v>467</v>
      </c>
      <c r="C230" s="7">
        <v>87.780619999999999</v>
      </c>
    </row>
    <row r="231" spans="1:3" x14ac:dyDescent="0.25">
      <c r="A231" s="1" t="s">
        <v>468</v>
      </c>
      <c r="B231" s="8" t="s">
        <v>469</v>
      </c>
      <c r="C231" s="7">
        <v>44.265709000000001</v>
      </c>
    </row>
    <row r="232" spans="1:3" x14ac:dyDescent="0.25">
      <c r="A232" s="1" t="s">
        <v>470</v>
      </c>
      <c r="B232" s="8" t="s">
        <v>471</v>
      </c>
      <c r="C232" s="7">
        <v>44.265709000000001</v>
      </c>
    </row>
    <row r="233" spans="1:3" x14ac:dyDescent="0.25">
      <c r="A233" s="1" t="s">
        <v>472</v>
      </c>
      <c r="B233" s="8" t="s">
        <v>473</v>
      </c>
      <c r="C233" s="7">
        <v>44.265709000000001</v>
      </c>
    </row>
    <row r="234" spans="1:3" x14ac:dyDescent="0.25">
      <c r="A234" s="1" t="s">
        <v>474</v>
      </c>
      <c r="B234" s="8" t="s">
        <v>475</v>
      </c>
      <c r="C234" s="7">
        <v>19.560803</v>
      </c>
    </row>
    <row r="235" spans="1:3" x14ac:dyDescent="0.25">
      <c r="A235" s="1" t="s">
        <v>476</v>
      </c>
      <c r="B235" s="8" t="s">
        <v>477</v>
      </c>
      <c r="C235" s="7">
        <v>19.084378999999998</v>
      </c>
    </row>
    <row r="236" spans="1:3" x14ac:dyDescent="0.25">
      <c r="A236" s="1" t="s">
        <v>478</v>
      </c>
      <c r="B236" s="8" t="s">
        <v>479</v>
      </c>
      <c r="C236" s="7">
        <v>19.084378999999998</v>
      </c>
    </row>
    <row r="237" spans="1:3" x14ac:dyDescent="0.25">
      <c r="A237" s="1" t="s">
        <v>480</v>
      </c>
      <c r="B237" s="8" t="s">
        <v>481</v>
      </c>
      <c r="C237" s="7">
        <v>0.47642400000000001</v>
      </c>
    </row>
    <row r="238" spans="1:3" x14ac:dyDescent="0.25">
      <c r="A238" s="1" t="s">
        <v>482</v>
      </c>
      <c r="B238" s="8" t="s">
        <v>483</v>
      </c>
      <c r="C238" s="7">
        <v>0.47642400000000001</v>
      </c>
    </row>
    <row r="239" spans="1:3" x14ac:dyDescent="0.25">
      <c r="A239" s="1" t="s">
        <v>484</v>
      </c>
      <c r="B239" s="8" t="s">
        <v>485</v>
      </c>
      <c r="C239" s="7">
        <v>3.8137999999999998E-2</v>
      </c>
    </row>
    <row r="240" spans="1:3" x14ac:dyDescent="0.25">
      <c r="A240" s="1" t="s">
        <v>486</v>
      </c>
      <c r="B240" s="8" t="s">
        <v>487</v>
      </c>
      <c r="C240" s="7">
        <v>3.8137999999999998E-2</v>
      </c>
    </row>
    <row r="241" spans="1:3" x14ac:dyDescent="0.25">
      <c r="A241" s="1" t="s">
        <v>488</v>
      </c>
      <c r="B241" s="8" t="s">
        <v>489</v>
      </c>
      <c r="C241" s="7">
        <v>3.8137999999999998E-2</v>
      </c>
    </row>
    <row r="242" spans="1:3" x14ac:dyDescent="0.25">
      <c r="A242" s="1" t="s">
        <v>490</v>
      </c>
      <c r="B242" s="8" t="s">
        <v>491</v>
      </c>
      <c r="C242" s="7">
        <v>9.2351290000000006</v>
      </c>
    </row>
    <row r="243" spans="1:3" x14ac:dyDescent="0.25">
      <c r="A243" s="1" t="s">
        <v>492</v>
      </c>
      <c r="B243" s="8" t="s">
        <v>493</v>
      </c>
      <c r="C243" s="7">
        <v>3.7770049999999999</v>
      </c>
    </row>
    <row r="244" spans="1:3" x14ac:dyDescent="0.25">
      <c r="A244" s="1" t="s">
        <v>494</v>
      </c>
      <c r="B244" s="8" t="s">
        <v>495</v>
      </c>
      <c r="C244" s="7">
        <v>0.96568299999999996</v>
      </c>
    </row>
    <row r="245" spans="1:3" x14ac:dyDescent="0.25">
      <c r="A245" s="1" t="s">
        <v>496</v>
      </c>
      <c r="B245" s="8" t="s">
        <v>497</v>
      </c>
      <c r="C245" s="7">
        <v>2.8113220000000001</v>
      </c>
    </row>
    <row r="246" spans="1:3" x14ac:dyDescent="0.25">
      <c r="A246" s="1" t="s">
        <v>498</v>
      </c>
      <c r="B246" s="8" t="s">
        <v>499</v>
      </c>
      <c r="C246" s="7">
        <v>5.4581239999999998</v>
      </c>
    </row>
    <row r="247" spans="1:3" x14ac:dyDescent="0.25">
      <c r="A247" s="1" t="s">
        <v>500</v>
      </c>
      <c r="B247" s="8" t="s">
        <v>501</v>
      </c>
      <c r="C247" s="7">
        <v>0.50335399999999997</v>
      </c>
    </row>
    <row r="248" spans="1:3" x14ac:dyDescent="0.25">
      <c r="A248" s="1" t="s">
        <v>502</v>
      </c>
      <c r="B248" s="8" t="s">
        <v>503</v>
      </c>
      <c r="C248" s="7">
        <v>2.4773849999999999</v>
      </c>
    </row>
    <row r="249" spans="1:3" x14ac:dyDescent="0.25">
      <c r="A249" s="1" t="s">
        <v>504</v>
      </c>
      <c r="B249" s="8" t="s">
        <v>505</v>
      </c>
      <c r="C249" s="7">
        <v>2.4773849999999999</v>
      </c>
    </row>
    <row r="250" spans="1:3" x14ac:dyDescent="0.25">
      <c r="A250" s="1" t="s">
        <v>506</v>
      </c>
      <c r="B250" s="8" t="s">
        <v>507</v>
      </c>
      <c r="C250" s="7">
        <v>14.680840999999999</v>
      </c>
    </row>
    <row r="251" spans="1:3" x14ac:dyDescent="0.25">
      <c r="A251" s="1" t="s">
        <v>508</v>
      </c>
      <c r="B251" s="8" t="s">
        <v>509</v>
      </c>
      <c r="C251" s="7">
        <v>14.680840999999999</v>
      </c>
    </row>
    <row r="252" spans="1:3" x14ac:dyDescent="0.25">
      <c r="A252" s="1" t="s">
        <v>510</v>
      </c>
      <c r="B252" s="8" t="s">
        <v>511</v>
      </c>
      <c r="C252" s="7">
        <v>14.680840999999999</v>
      </c>
    </row>
    <row r="253" spans="1:3" x14ac:dyDescent="0.25">
      <c r="A253" s="1" t="s">
        <v>512</v>
      </c>
      <c r="B253" s="8" t="s">
        <v>513</v>
      </c>
      <c r="C253" s="7">
        <v>58.007477000000002</v>
      </c>
    </row>
    <row r="254" spans="1:3" x14ac:dyDescent="0.25">
      <c r="A254" s="1" t="s">
        <v>514</v>
      </c>
      <c r="B254" s="8" t="s">
        <v>515</v>
      </c>
      <c r="C254" s="7">
        <v>21.941330000000001</v>
      </c>
    </row>
    <row r="255" spans="1:3" x14ac:dyDescent="0.25">
      <c r="A255" s="1" t="s">
        <v>516</v>
      </c>
      <c r="B255" s="8" t="s">
        <v>517</v>
      </c>
      <c r="C255" s="7">
        <v>18.479457</v>
      </c>
    </row>
    <row r="256" spans="1:3" x14ac:dyDescent="0.25">
      <c r="A256" s="1" t="s">
        <v>518</v>
      </c>
      <c r="B256" s="8" t="s">
        <v>519</v>
      </c>
      <c r="C256" s="7">
        <v>15.739182</v>
      </c>
    </row>
    <row r="257" spans="1:3" x14ac:dyDescent="0.25">
      <c r="A257" s="1" t="s">
        <v>520</v>
      </c>
      <c r="B257" s="8" t="s">
        <v>521</v>
      </c>
      <c r="C257" s="7">
        <v>0.93569599999999997</v>
      </c>
    </row>
    <row r="258" spans="1:3" x14ac:dyDescent="0.25">
      <c r="A258" s="1" t="s">
        <v>522</v>
      </c>
      <c r="B258" s="8" t="s">
        <v>523</v>
      </c>
      <c r="C258" s="7">
        <v>0.78719799999999995</v>
      </c>
    </row>
    <row r="259" spans="1:3" x14ac:dyDescent="0.25">
      <c r="A259" s="1" t="s">
        <v>524</v>
      </c>
      <c r="B259" s="8" t="s">
        <v>525</v>
      </c>
      <c r="C259" s="7">
        <v>2.2338559999999998</v>
      </c>
    </row>
    <row r="260" spans="1:3" x14ac:dyDescent="0.25">
      <c r="A260" s="1" t="s">
        <v>526</v>
      </c>
      <c r="B260" s="8" t="s">
        <v>527</v>
      </c>
      <c r="C260" s="7">
        <v>1.48977</v>
      </c>
    </row>
    <row r="261" spans="1:3" x14ac:dyDescent="0.25">
      <c r="A261" s="1" t="s">
        <v>528</v>
      </c>
      <c r="B261" s="8" t="s">
        <v>529</v>
      </c>
      <c r="C261" s="7">
        <v>1.060243</v>
      </c>
    </row>
    <row r="262" spans="1:3" x14ac:dyDescent="0.25">
      <c r="A262" s="1" t="s">
        <v>530</v>
      </c>
      <c r="B262" s="8" t="s">
        <v>531</v>
      </c>
      <c r="C262" s="7">
        <v>1.3269010000000001</v>
      </c>
    </row>
    <row r="263" spans="1:3" x14ac:dyDescent="0.25">
      <c r="A263" s="1" t="s">
        <v>532</v>
      </c>
      <c r="B263" s="8" t="s">
        <v>533</v>
      </c>
      <c r="C263" s="7">
        <v>0.67702200000000001</v>
      </c>
    </row>
    <row r="264" spans="1:3" x14ac:dyDescent="0.25">
      <c r="A264" s="1" t="s">
        <v>534</v>
      </c>
      <c r="B264" s="8" t="s">
        <v>535</v>
      </c>
      <c r="C264" s="7">
        <v>1.93686</v>
      </c>
    </row>
    <row r="265" spans="1:3" x14ac:dyDescent="0.25">
      <c r="A265" s="1" t="s">
        <v>536</v>
      </c>
      <c r="B265" s="8" t="s">
        <v>537</v>
      </c>
      <c r="C265" s="7">
        <v>1.060243</v>
      </c>
    </row>
    <row r="266" spans="1:3" x14ac:dyDescent="0.25">
      <c r="A266" s="1" t="s">
        <v>538</v>
      </c>
      <c r="B266" s="8" t="s">
        <v>539</v>
      </c>
      <c r="C266" s="7">
        <v>2.2945329999999999</v>
      </c>
    </row>
    <row r="267" spans="1:3" x14ac:dyDescent="0.25">
      <c r="A267" s="1" t="s">
        <v>540</v>
      </c>
      <c r="B267" s="8" t="s">
        <v>541</v>
      </c>
      <c r="C267" s="7">
        <v>1.93686</v>
      </c>
    </row>
    <row r="268" spans="1:3" x14ac:dyDescent="0.25">
      <c r="A268" s="1" t="s">
        <v>542</v>
      </c>
      <c r="B268" s="8" t="s">
        <v>543</v>
      </c>
      <c r="C268" s="7">
        <v>1.879181</v>
      </c>
    </row>
    <row r="269" spans="1:3" x14ac:dyDescent="0.25">
      <c r="A269" s="1" t="s">
        <v>544</v>
      </c>
      <c r="B269" s="8" t="s">
        <v>545</v>
      </c>
      <c r="C269" s="7">
        <v>1.879181</v>
      </c>
    </row>
    <row r="270" spans="1:3" x14ac:dyDescent="0.25">
      <c r="A270" s="1" t="s">
        <v>546</v>
      </c>
      <c r="B270" s="8" t="s">
        <v>547</v>
      </c>
      <c r="C270" s="7">
        <v>0.86109400000000003</v>
      </c>
    </row>
    <row r="271" spans="1:3" x14ac:dyDescent="0.25">
      <c r="A271" s="1" t="s">
        <v>548</v>
      </c>
      <c r="B271" s="8" t="s">
        <v>549</v>
      </c>
      <c r="C271" s="7">
        <v>7.6113E-2</v>
      </c>
    </row>
    <row r="272" spans="1:3" x14ac:dyDescent="0.25">
      <c r="A272" s="1" t="s">
        <v>550</v>
      </c>
      <c r="B272" s="8" t="s">
        <v>551</v>
      </c>
      <c r="C272" s="7">
        <v>0.63275700000000001</v>
      </c>
    </row>
    <row r="273" spans="1:3" x14ac:dyDescent="0.25">
      <c r="A273" s="1" t="s">
        <v>552</v>
      </c>
      <c r="B273" s="8" t="s">
        <v>553</v>
      </c>
      <c r="C273" s="7">
        <v>0.152224</v>
      </c>
    </row>
    <row r="274" spans="1:3" x14ac:dyDescent="0.25">
      <c r="A274" s="1" t="s">
        <v>554</v>
      </c>
      <c r="B274" s="8" t="s">
        <v>555</v>
      </c>
      <c r="C274" s="7">
        <v>3.1762920000000001</v>
      </c>
    </row>
    <row r="275" spans="1:3" x14ac:dyDescent="0.25">
      <c r="A275" s="1" t="s">
        <v>556</v>
      </c>
      <c r="B275" s="8" t="s">
        <v>557</v>
      </c>
      <c r="C275" s="7">
        <v>1.7829600000000001</v>
      </c>
    </row>
    <row r="276" spans="1:3" x14ac:dyDescent="0.25">
      <c r="A276" s="1" t="s">
        <v>558</v>
      </c>
      <c r="B276" s="8" t="s">
        <v>559</v>
      </c>
      <c r="C276" s="7">
        <v>1.7829600000000001</v>
      </c>
    </row>
    <row r="277" spans="1:3" x14ac:dyDescent="0.25">
      <c r="A277" s="1" t="s">
        <v>560</v>
      </c>
      <c r="B277" s="8" t="s">
        <v>561</v>
      </c>
      <c r="C277" s="7">
        <v>1.393332</v>
      </c>
    </row>
    <row r="278" spans="1:3" x14ac:dyDescent="0.25">
      <c r="A278" s="1" t="s">
        <v>562</v>
      </c>
      <c r="B278" s="8" t="s">
        <v>563</v>
      </c>
      <c r="C278" s="7">
        <v>1.393332</v>
      </c>
    </row>
    <row r="279" spans="1:3" x14ac:dyDescent="0.25">
      <c r="A279" s="1" t="s">
        <v>564</v>
      </c>
      <c r="B279" s="8" t="s">
        <v>565</v>
      </c>
      <c r="C279" s="7">
        <v>0.28558099999999997</v>
      </c>
    </row>
    <row r="280" spans="1:3" x14ac:dyDescent="0.25">
      <c r="A280" s="1" t="s">
        <v>566</v>
      </c>
      <c r="B280" s="8" t="s">
        <v>567</v>
      </c>
      <c r="C280" s="7">
        <v>0.28558099999999997</v>
      </c>
    </row>
    <row r="281" spans="1:3" x14ac:dyDescent="0.25">
      <c r="A281" s="1" t="s">
        <v>568</v>
      </c>
      <c r="B281" s="8" t="s">
        <v>569</v>
      </c>
      <c r="C281" s="7">
        <v>0.28558099999999997</v>
      </c>
    </row>
    <row r="282" spans="1:3" x14ac:dyDescent="0.25">
      <c r="A282" s="1" t="s">
        <v>570</v>
      </c>
      <c r="B282" s="8" t="s">
        <v>571</v>
      </c>
      <c r="C282" s="7">
        <v>6.6370639999999996</v>
      </c>
    </row>
    <row r="283" spans="1:3" x14ac:dyDescent="0.25">
      <c r="A283" s="1" t="s">
        <v>572</v>
      </c>
      <c r="B283" s="8" t="s">
        <v>571</v>
      </c>
      <c r="C283" s="7">
        <v>6.6370639999999996</v>
      </c>
    </row>
    <row r="284" spans="1:3" x14ac:dyDescent="0.25">
      <c r="A284" s="1" t="s">
        <v>573</v>
      </c>
      <c r="B284" s="8" t="s">
        <v>574</v>
      </c>
      <c r="C284" s="7">
        <v>0.97059700000000004</v>
      </c>
    </row>
    <row r="285" spans="1:3" x14ac:dyDescent="0.25">
      <c r="A285" s="1" t="s">
        <v>575</v>
      </c>
      <c r="B285" s="8" t="s">
        <v>576</v>
      </c>
      <c r="C285" s="7">
        <v>0.41415200000000002</v>
      </c>
    </row>
    <row r="286" spans="1:3" x14ac:dyDescent="0.25">
      <c r="A286" s="1" t="s">
        <v>577</v>
      </c>
      <c r="B286" s="8" t="s">
        <v>578</v>
      </c>
      <c r="C286" s="7">
        <v>0.55644499999999997</v>
      </c>
    </row>
    <row r="287" spans="1:3" x14ac:dyDescent="0.25">
      <c r="A287" s="1" t="s">
        <v>579</v>
      </c>
      <c r="B287" s="8" t="s">
        <v>580</v>
      </c>
      <c r="C287" s="7">
        <v>4.8929450000000001</v>
      </c>
    </row>
    <row r="288" spans="1:3" x14ac:dyDescent="0.25">
      <c r="A288" s="1" t="s">
        <v>581</v>
      </c>
      <c r="B288" s="8" t="s">
        <v>582</v>
      </c>
      <c r="C288" s="7">
        <v>2.2930100000000002</v>
      </c>
    </row>
    <row r="289" spans="1:3" x14ac:dyDescent="0.25">
      <c r="A289" s="1" t="s">
        <v>583</v>
      </c>
      <c r="B289" s="8" t="s">
        <v>584</v>
      </c>
      <c r="C289" s="7">
        <v>0.76882300000000003</v>
      </c>
    </row>
    <row r="290" spans="1:3" x14ac:dyDescent="0.25">
      <c r="A290" s="1" t="s">
        <v>585</v>
      </c>
      <c r="B290" s="8" t="s">
        <v>586</v>
      </c>
      <c r="C290" s="7">
        <v>1.8311120000000001</v>
      </c>
    </row>
    <row r="291" spans="1:3" x14ac:dyDescent="0.25">
      <c r="A291" s="1" t="s">
        <v>587</v>
      </c>
      <c r="B291" s="8" t="s">
        <v>588</v>
      </c>
      <c r="C291" s="7">
        <v>0.77352200000000004</v>
      </c>
    </row>
    <row r="292" spans="1:3" x14ac:dyDescent="0.25">
      <c r="A292" s="1" t="s">
        <v>589</v>
      </c>
      <c r="B292" s="8" t="s">
        <v>590</v>
      </c>
      <c r="C292" s="7">
        <v>0.77352200000000004</v>
      </c>
    </row>
    <row r="293" spans="1:3" x14ac:dyDescent="0.25">
      <c r="A293" s="1" t="s">
        <v>591</v>
      </c>
      <c r="B293" s="8" t="s">
        <v>592</v>
      </c>
      <c r="C293" s="7">
        <v>10.583995</v>
      </c>
    </row>
    <row r="294" spans="1:3" x14ac:dyDescent="0.25">
      <c r="A294" s="1" t="s">
        <v>593</v>
      </c>
      <c r="B294" s="8" t="s">
        <v>594</v>
      </c>
      <c r="C294" s="7">
        <v>8.0265369999999994</v>
      </c>
    </row>
    <row r="295" spans="1:3" x14ac:dyDescent="0.25">
      <c r="A295" s="1" t="s">
        <v>595</v>
      </c>
      <c r="B295" s="8" t="s">
        <v>596</v>
      </c>
      <c r="C295" s="7">
        <v>1.887745</v>
      </c>
    </row>
    <row r="296" spans="1:3" x14ac:dyDescent="0.25">
      <c r="A296" s="1" t="s">
        <v>597</v>
      </c>
      <c r="B296" s="8" t="s">
        <v>598</v>
      </c>
      <c r="C296" s="7">
        <v>1.887745</v>
      </c>
    </row>
    <row r="297" spans="1:3" x14ac:dyDescent="0.25">
      <c r="A297" s="1" t="s">
        <v>599</v>
      </c>
      <c r="B297" s="8" t="s">
        <v>600</v>
      </c>
      <c r="C297" s="7">
        <v>2.555231</v>
      </c>
    </row>
    <row r="298" spans="1:3" x14ac:dyDescent="0.25">
      <c r="A298" s="1" t="s">
        <v>601</v>
      </c>
      <c r="B298" s="8" t="s">
        <v>602</v>
      </c>
      <c r="C298" s="7">
        <v>1.500691</v>
      </c>
    </row>
    <row r="299" spans="1:3" x14ac:dyDescent="0.25">
      <c r="A299" s="1" t="s">
        <v>603</v>
      </c>
      <c r="B299" s="8" t="s">
        <v>604</v>
      </c>
      <c r="C299" s="7">
        <v>1.05454</v>
      </c>
    </row>
    <row r="300" spans="1:3" x14ac:dyDescent="0.25">
      <c r="A300" s="1" t="s">
        <v>605</v>
      </c>
      <c r="B300" s="8" t="s">
        <v>606</v>
      </c>
      <c r="C300" s="7">
        <v>0.86574399999999996</v>
      </c>
    </row>
    <row r="301" spans="1:3" x14ac:dyDescent="0.25">
      <c r="A301" s="1" t="s">
        <v>607</v>
      </c>
      <c r="B301" s="8" t="s">
        <v>608</v>
      </c>
      <c r="C301" s="7">
        <v>0.23865400000000001</v>
      </c>
    </row>
    <row r="302" spans="1:3" x14ac:dyDescent="0.25">
      <c r="A302" s="1" t="s">
        <v>609</v>
      </c>
      <c r="B302" s="8" t="s">
        <v>610</v>
      </c>
      <c r="C302" s="7">
        <v>0.47730899999999998</v>
      </c>
    </row>
    <row r="303" spans="1:3" x14ac:dyDescent="0.25">
      <c r="A303" s="1" t="s">
        <v>611</v>
      </c>
      <c r="B303" s="8" t="s">
        <v>612</v>
      </c>
      <c r="C303" s="7">
        <v>0.149781</v>
      </c>
    </row>
    <row r="304" spans="1:3" x14ac:dyDescent="0.25">
      <c r="A304" s="1" t="s">
        <v>613</v>
      </c>
      <c r="B304" s="8" t="s">
        <v>614</v>
      </c>
      <c r="C304" s="7">
        <v>1.761136</v>
      </c>
    </row>
    <row r="305" spans="1:3" x14ac:dyDescent="0.25">
      <c r="A305" s="1" t="s">
        <v>615</v>
      </c>
      <c r="B305" s="8" t="s">
        <v>616</v>
      </c>
      <c r="C305" s="7">
        <v>1.761136</v>
      </c>
    </row>
    <row r="306" spans="1:3" x14ac:dyDescent="0.25">
      <c r="A306" s="1" t="s">
        <v>617</v>
      </c>
      <c r="B306" s="8" t="s">
        <v>618</v>
      </c>
      <c r="C306" s="7">
        <v>0.80762999999999996</v>
      </c>
    </row>
    <row r="307" spans="1:3" x14ac:dyDescent="0.25">
      <c r="A307" s="1" t="s">
        <v>619</v>
      </c>
      <c r="B307" s="8" t="s">
        <v>620</v>
      </c>
      <c r="C307" s="7">
        <v>0.80762999999999996</v>
      </c>
    </row>
    <row r="308" spans="1:3" x14ac:dyDescent="0.25">
      <c r="A308" s="1" t="s">
        <v>621</v>
      </c>
      <c r="B308" s="8" t="s">
        <v>622</v>
      </c>
      <c r="C308" s="7">
        <v>0.14905099999999999</v>
      </c>
    </row>
    <row r="309" spans="1:3" x14ac:dyDescent="0.25">
      <c r="A309" s="1" t="s">
        <v>623</v>
      </c>
      <c r="B309" s="8" t="s">
        <v>624</v>
      </c>
      <c r="C309" s="7">
        <v>0.14905099999999999</v>
      </c>
    </row>
    <row r="310" spans="1:3" x14ac:dyDescent="0.25">
      <c r="A310" s="1" t="s">
        <v>625</v>
      </c>
      <c r="B310" s="8" t="s">
        <v>626</v>
      </c>
      <c r="C310" s="7">
        <v>1.7429619999999999</v>
      </c>
    </row>
    <row r="311" spans="1:3" x14ac:dyDescent="0.25">
      <c r="A311" s="1" t="s">
        <v>627</v>
      </c>
      <c r="B311" s="8" t="s">
        <v>628</v>
      </c>
      <c r="C311" s="7">
        <v>0.73514400000000002</v>
      </c>
    </row>
    <row r="312" spans="1:3" x14ac:dyDescent="0.25">
      <c r="A312" s="1" t="s">
        <v>629</v>
      </c>
      <c r="B312" s="8" t="s">
        <v>630</v>
      </c>
      <c r="C312" s="7">
        <v>0.24504799999999999</v>
      </c>
    </row>
    <row r="313" spans="1:3" x14ac:dyDescent="0.25">
      <c r="A313" s="1" t="s">
        <v>631</v>
      </c>
      <c r="B313" s="8" t="s">
        <v>632</v>
      </c>
      <c r="C313" s="7">
        <v>0.49009599999999998</v>
      </c>
    </row>
    <row r="314" spans="1:3" x14ac:dyDescent="0.25">
      <c r="A314" s="1" t="s">
        <v>633</v>
      </c>
      <c r="B314" s="8" t="s">
        <v>634</v>
      </c>
      <c r="C314" s="7">
        <v>0.75037600000000004</v>
      </c>
    </row>
    <row r="315" spans="1:3" x14ac:dyDescent="0.25">
      <c r="A315" s="1" t="s">
        <v>635</v>
      </c>
      <c r="B315" s="8" t="s">
        <v>636</v>
      </c>
      <c r="C315" s="7">
        <v>0.25012499999999999</v>
      </c>
    </row>
    <row r="316" spans="1:3" x14ac:dyDescent="0.25">
      <c r="A316" s="1" t="s">
        <v>637</v>
      </c>
      <c r="B316" s="8" t="s">
        <v>638</v>
      </c>
      <c r="C316" s="7">
        <v>0.500251</v>
      </c>
    </row>
    <row r="317" spans="1:3" x14ac:dyDescent="0.25">
      <c r="A317" s="1" t="s">
        <v>639</v>
      </c>
      <c r="B317" s="8" t="s">
        <v>640</v>
      </c>
      <c r="C317" s="7">
        <v>0.257442</v>
      </c>
    </row>
    <row r="318" spans="1:3" x14ac:dyDescent="0.25">
      <c r="A318" s="1" t="s">
        <v>641</v>
      </c>
      <c r="B318" s="8" t="s">
        <v>642</v>
      </c>
      <c r="C318" s="7">
        <v>0.257442</v>
      </c>
    </row>
    <row r="319" spans="1:3" x14ac:dyDescent="0.25">
      <c r="A319" s="1" t="s">
        <v>643</v>
      </c>
      <c r="B319" s="8" t="s">
        <v>644</v>
      </c>
      <c r="C319" s="7">
        <v>0.814496</v>
      </c>
    </row>
    <row r="320" spans="1:3" x14ac:dyDescent="0.25">
      <c r="A320" s="1" t="s">
        <v>645</v>
      </c>
      <c r="B320" s="8" t="s">
        <v>646</v>
      </c>
      <c r="C320" s="7">
        <v>0.814496</v>
      </c>
    </row>
    <row r="321" spans="1:3" x14ac:dyDescent="0.25">
      <c r="A321" s="1" t="s">
        <v>647</v>
      </c>
      <c r="B321" s="8" t="s">
        <v>648</v>
      </c>
      <c r="C321" s="7">
        <v>0.814496</v>
      </c>
    </row>
    <row r="322" spans="1:3" x14ac:dyDescent="0.25">
      <c r="A322" s="1" t="s">
        <v>649</v>
      </c>
      <c r="B322" s="8" t="s">
        <v>650</v>
      </c>
      <c r="C322" s="7">
        <v>3.7126440000000001</v>
      </c>
    </row>
    <row r="323" spans="1:3" x14ac:dyDescent="0.25">
      <c r="A323" s="1" t="s">
        <v>651</v>
      </c>
      <c r="B323" s="8" t="s">
        <v>650</v>
      </c>
      <c r="C323" s="7">
        <v>3.7126440000000001</v>
      </c>
    </row>
    <row r="324" spans="1:3" x14ac:dyDescent="0.25">
      <c r="A324" s="1" t="s">
        <v>652</v>
      </c>
      <c r="B324" s="8" t="s">
        <v>653</v>
      </c>
      <c r="C324" s="7">
        <v>1.0160960000000001</v>
      </c>
    </row>
    <row r="325" spans="1:3" x14ac:dyDescent="0.25">
      <c r="A325" s="1" t="s">
        <v>654</v>
      </c>
      <c r="B325" s="8" t="s">
        <v>655</v>
      </c>
      <c r="C325" s="7">
        <v>0.27247900000000003</v>
      </c>
    </row>
    <row r="326" spans="1:3" x14ac:dyDescent="0.25">
      <c r="A326" s="1" t="s">
        <v>656</v>
      </c>
      <c r="B326" s="8" t="s">
        <v>657</v>
      </c>
      <c r="C326" s="7">
        <v>0.240928</v>
      </c>
    </row>
    <row r="327" spans="1:3" x14ac:dyDescent="0.25">
      <c r="A327" s="1" t="s">
        <v>658</v>
      </c>
      <c r="B327" s="8" t="s">
        <v>659</v>
      </c>
      <c r="C327" s="7">
        <v>0.176285</v>
      </c>
    </row>
    <row r="328" spans="1:3" x14ac:dyDescent="0.25">
      <c r="A328" s="1" t="s">
        <v>660</v>
      </c>
      <c r="B328" s="8" t="s">
        <v>661</v>
      </c>
      <c r="C328" s="7">
        <v>0.32640400000000003</v>
      </c>
    </row>
    <row r="329" spans="1:3" x14ac:dyDescent="0.25">
      <c r="A329" s="1" t="s">
        <v>662</v>
      </c>
      <c r="B329" s="8" t="s">
        <v>663</v>
      </c>
      <c r="C329" s="7">
        <v>1.2677689999999999</v>
      </c>
    </row>
    <row r="330" spans="1:3" x14ac:dyDescent="0.25">
      <c r="A330" s="1" t="s">
        <v>664</v>
      </c>
      <c r="B330" s="8" t="s">
        <v>665</v>
      </c>
      <c r="C330" s="7">
        <v>0.18084600000000001</v>
      </c>
    </row>
    <row r="331" spans="1:3" x14ac:dyDescent="0.25">
      <c r="A331" s="1" t="s">
        <v>666</v>
      </c>
      <c r="B331" s="8" t="s">
        <v>667</v>
      </c>
      <c r="C331" s="7">
        <v>1.0869230000000001</v>
      </c>
    </row>
    <row r="332" spans="1:3" x14ac:dyDescent="0.25">
      <c r="A332" s="1" t="s">
        <v>668</v>
      </c>
      <c r="B332" s="8" t="s">
        <v>669</v>
      </c>
      <c r="C332" s="7">
        <v>1.428779</v>
      </c>
    </row>
    <row r="333" spans="1:3" x14ac:dyDescent="0.25">
      <c r="A333" s="1" t="s">
        <v>670</v>
      </c>
      <c r="B333" s="8" t="s">
        <v>671</v>
      </c>
      <c r="C333" s="7">
        <v>0.427172</v>
      </c>
    </row>
    <row r="334" spans="1:3" x14ac:dyDescent="0.25">
      <c r="A334" s="1" t="s">
        <v>672</v>
      </c>
      <c r="B334" s="8" t="s">
        <v>673</v>
      </c>
      <c r="C334" s="7">
        <v>0.41612700000000002</v>
      </c>
    </row>
    <row r="335" spans="1:3" x14ac:dyDescent="0.25">
      <c r="A335" s="1" t="s">
        <v>674</v>
      </c>
      <c r="B335" s="8" t="s">
        <v>675</v>
      </c>
      <c r="C335" s="7">
        <v>0.43285699999999999</v>
      </c>
    </row>
    <row r="336" spans="1:3" x14ac:dyDescent="0.25">
      <c r="A336" s="1" t="s">
        <v>676</v>
      </c>
      <c r="B336" s="8" t="s">
        <v>677</v>
      </c>
      <c r="C336" s="7">
        <v>0.15262300000000001</v>
      </c>
    </row>
    <row r="337" spans="1:3" x14ac:dyDescent="0.25">
      <c r="A337" s="1" t="s">
        <v>678</v>
      </c>
      <c r="B337" s="8" t="s">
        <v>679</v>
      </c>
      <c r="C337" s="7">
        <v>4.0259309999999999</v>
      </c>
    </row>
    <row r="338" spans="1:3" x14ac:dyDescent="0.25">
      <c r="A338" s="1" t="s">
        <v>680</v>
      </c>
      <c r="B338" s="8" t="s">
        <v>681</v>
      </c>
      <c r="C338" s="7">
        <v>1.8220970000000001</v>
      </c>
    </row>
    <row r="339" spans="1:3" x14ac:dyDescent="0.25">
      <c r="A339" s="1" t="s">
        <v>682</v>
      </c>
      <c r="B339" s="8" t="s">
        <v>683</v>
      </c>
      <c r="C339" s="7">
        <v>1.8220970000000001</v>
      </c>
    </row>
    <row r="340" spans="1:3" x14ac:dyDescent="0.25">
      <c r="A340" s="1" t="s">
        <v>684</v>
      </c>
      <c r="B340" s="8" t="s">
        <v>685</v>
      </c>
      <c r="C340" s="7">
        <v>0.298151</v>
      </c>
    </row>
    <row r="341" spans="1:3" x14ac:dyDescent="0.25">
      <c r="A341" s="1" t="s">
        <v>686</v>
      </c>
      <c r="B341" s="8" t="s">
        <v>687</v>
      </c>
      <c r="C341" s="7">
        <v>0.37321799999999999</v>
      </c>
    </row>
    <row r="342" spans="1:3" x14ac:dyDescent="0.25">
      <c r="A342" s="1" t="s">
        <v>688</v>
      </c>
      <c r="B342" s="8" t="s">
        <v>689</v>
      </c>
      <c r="C342" s="7">
        <v>1.150728</v>
      </c>
    </row>
    <row r="343" spans="1:3" x14ac:dyDescent="0.25">
      <c r="A343" s="1" t="s">
        <v>690</v>
      </c>
      <c r="B343" s="8" t="s">
        <v>691</v>
      </c>
      <c r="C343" s="7">
        <v>2.2038340000000001</v>
      </c>
    </row>
    <row r="344" spans="1:3" x14ac:dyDescent="0.25">
      <c r="A344" s="1" t="s">
        <v>692</v>
      </c>
      <c r="B344" s="8" t="s">
        <v>693</v>
      </c>
      <c r="C344" s="7">
        <v>0.79940999999999995</v>
      </c>
    </row>
    <row r="345" spans="1:3" x14ac:dyDescent="0.25">
      <c r="A345" s="1" t="s">
        <v>694</v>
      </c>
      <c r="B345" s="8" t="s">
        <v>695</v>
      </c>
      <c r="C345" s="7">
        <v>0.34154699999999999</v>
      </c>
    </row>
    <row r="346" spans="1:3" x14ac:dyDescent="0.25">
      <c r="A346" s="1" t="s">
        <v>696</v>
      </c>
      <c r="B346" s="8" t="s">
        <v>697</v>
      </c>
      <c r="C346" s="7">
        <v>0.45786300000000002</v>
      </c>
    </row>
    <row r="347" spans="1:3" x14ac:dyDescent="0.25">
      <c r="A347" s="1" t="s">
        <v>698</v>
      </c>
      <c r="B347" s="8" t="s">
        <v>699</v>
      </c>
      <c r="C347" s="7">
        <v>1.4044239999999999</v>
      </c>
    </row>
    <row r="348" spans="1:3" x14ac:dyDescent="0.25">
      <c r="A348" s="1" t="s">
        <v>700</v>
      </c>
      <c r="B348" s="8" t="s">
        <v>701</v>
      </c>
      <c r="C348" s="7">
        <v>0.71758299999999997</v>
      </c>
    </row>
    <row r="349" spans="1:3" x14ac:dyDescent="0.25">
      <c r="A349" s="1" t="s">
        <v>702</v>
      </c>
      <c r="B349" s="8" t="s">
        <v>703</v>
      </c>
      <c r="C349" s="7">
        <v>0.40866200000000003</v>
      </c>
    </row>
    <row r="350" spans="1:3" x14ac:dyDescent="0.25">
      <c r="A350" s="1" t="s">
        <v>704</v>
      </c>
      <c r="B350" s="8" t="s">
        <v>705</v>
      </c>
      <c r="C350" s="7">
        <v>0.27817900000000001</v>
      </c>
    </row>
    <row r="351" spans="1:3" x14ac:dyDescent="0.25">
      <c r="A351" s="1" t="s">
        <v>706</v>
      </c>
      <c r="B351" s="8" t="s">
        <v>707</v>
      </c>
      <c r="C351" s="7">
        <v>11.106513</v>
      </c>
    </row>
    <row r="352" spans="1:3" x14ac:dyDescent="0.25">
      <c r="A352" s="1" t="s">
        <v>708</v>
      </c>
      <c r="B352" s="8" t="s">
        <v>709</v>
      </c>
      <c r="C352" s="7">
        <v>10.220122999999999</v>
      </c>
    </row>
    <row r="353" spans="1:5" x14ac:dyDescent="0.25">
      <c r="A353" s="1" t="s">
        <v>710</v>
      </c>
      <c r="B353" s="8" t="s">
        <v>711</v>
      </c>
      <c r="C353" s="7">
        <v>8.119688</v>
      </c>
    </row>
    <row r="354" spans="1:5" x14ac:dyDescent="0.25">
      <c r="A354" s="1" t="s">
        <v>712</v>
      </c>
      <c r="B354" s="8" t="s">
        <v>713</v>
      </c>
      <c r="C354" s="7">
        <v>2.1004350000000001</v>
      </c>
    </row>
    <row r="355" spans="1:5" x14ac:dyDescent="0.25">
      <c r="A355" s="1" t="s">
        <v>714</v>
      </c>
      <c r="B355" s="8" t="s">
        <v>715</v>
      </c>
      <c r="C355" s="7">
        <v>0.88639000000000001</v>
      </c>
    </row>
    <row r="356" spans="1:5" x14ac:dyDescent="0.25">
      <c r="A356" s="1" t="s">
        <v>716</v>
      </c>
      <c r="B356" s="8" t="s">
        <v>717</v>
      </c>
      <c r="C356" s="7">
        <v>0.30527199999999999</v>
      </c>
    </row>
    <row r="357" spans="1:5" x14ac:dyDescent="0.25">
      <c r="A357" s="1" t="s">
        <v>718</v>
      </c>
      <c r="B357" s="8" t="s">
        <v>719</v>
      </c>
      <c r="C357" s="7">
        <v>0.30527199999999999</v>
      </c>
    </row>
    <row r="358" spans="1:5" x14ac:dyDescent="0.25">
      <c r="A358" s="1" t="s">
        <v>720</v>
      </c>
      <c r="B358" s="8" t="s">
        <v>721</v>
      </c>
      <c r="C358" s="7">
        <v>0.58111800000000002</v>
      </c>
    </row>
    <row r="359" spans="1:5" x14ac:dyDescent="0.25">
      <c r="A359" s="1" t="s">
        <v>722</v>
      </c>
      <c r="B359" s="8" t="s">
        <v>723</v>
      </c>
      <c r="C359" s="7">
        <v>0.24198500000000001</v>
      </c>
    </row>
    <row r="360" spans="1:5" x14ac:dyDescent="0.25">
      <c r="A360" s="1" t="s">
        <v>724</v>
      </c>
      <c r="B360" s="8" t="s">
        <v>725</v>
      </c>
      <c r="C360" s="7">
        <v>0.33913300000000002</v>
      </c>
    </row>
    <row r="361" spans="1:5" x14ac:dyDescent="0.25">
      <c r="A361" s="14" t="s">
        <v>726</v>
      </c>
      <c r="B361" s="15" t="s">
        <v>727</v>
      </c>
      <c r="C361" s="16">
        <v>27.886215</v>
      </c>
      <c r="D361" s="16">
        <v>27.886215</v>
      </c>
      <c r="E361" s="14"/>
    </row>
    <row r="362" spans="1:5" x14ac:dyDescent="0.25">
      <c r="A362" s="1" t="s">
        <v>728</v>
      </c>
      <c r="B362" s="8" t="s">
        <v>729</v>
      </c>
      <c r="C362" s="7">
        <v>16.890263999999998</v>
      </c>
    </row>
    <row r="363" spans="1:5" x14ac:dyDescent="0.25">
      <c r="A363" s="1" t="s">
        <v>730</v>
      </c>
      <c r="B363" s="8" t="s">
        <v>731</v>
      </c>
      <c r="C363" s="7">
        <v>13.315553</v>
      </c>
    </row>
    <row r="364" spans="1:5" x14ac:dyDescent="0.25">
      <c r="A364" s="1" t="s">
        <v>732</v>
      </c>
      <c r="B364" s="8" t="s">
        <v>733</v>
      </c>
      <c r="C364" s="7">
        <v>13.315553</v>
      </c>
    </row>
    <row r="365" spans="1:5" x14ac:dyDescent="0.25">
      <c r="A365" s="1" t="s">
        <v>734</v>
      </c>
      <c r="B365" s="8" t="s">
        <v>735</v>
      </c>
      <c r="C365" s="7">
        <v>5.3021529999999997</v>
      </c>
    </row>
    <row r="366" spans="1:5" x14ac:dyDescent="0.25">
      <c r="A366" s="1" t="s">
        <v>736</v>
      </c>
      <c r="B366" s="8" t="s">
        <v>737</v>
      </c>
      <c r="C366" s="7">
        <v>8.0134000000000007</v>
      </c>
    </row>
    <row r="367" spans="1:5" x14ac:dyDescent="0.25">
      <c r="A367" s="1" t="s">
        <v>738</v>
      </c>
      <c r="B367" s="8" t="s">
        <v>739</v>
      </c>
      <c r="C367" s="7">
        <v>0.34755200000000003</v>
      </c>
    </row>
    <row r="368" spans="1:5" x14ac:dyDescent="0.25">
      <c r="A368" s="1" t="s">
        <v>740</v>
      </c>
      <c r="B368" s="8" t="s">
        <v>741</v>
      </c>
      <c r="C368" s="7">
        <v>2.1722000000000002E-2</v>
      </c>
    </row>
    <row r="369" spans="1:3" x14ac:dyDescent="0.25">
      <c r="A369" s="1" t="s">
        <v>742</v>
      </c>
      <c r="B369" s="8" t="s">
        <v>743</v>
      </c>
      <c r="C369" s="7">
        <v>0.32583000000000001</v>
      </c>
    </row>
    <row r="370" spans="1:3" x14ac:dyDescent="0.25">
      <c r="A370" s="1" t="s">
        <v>744</v>
      </c>
      <c r="B370" s="8" t="s">
        <v>745</v>
      </c>
      <c r="C370" s="7">
        <v>3.2271589999999999</v>
      </c>
    </row>
    <row r="371" spans="1:3" x14ac:dyDescent="0.25">
      <c r="A371" s="1" t="s">
        <v>746</v>
      </c>
      <c r="B371" s="8" t="s">
        <v>747</v>
      </c>
      <c r="C371" s="7">
        <v>2.1294819999999999</v>
      </c>
    </row>
    <row r="372" spans="1:3" x14ac:dyDescent="0.25">
      <c r="A372" s="1" t="s">
        <v>748</v>
      </c>
      <c r="B372" s="8" t="s">
        <v>749</v>
      </c>
      <c r="C372" s="7">
        <v>1.647529</v>
      </c>
    </row>
    <row r="373" spans="1:3" x14ac:dyDescent="0.25">
      <c r="A373" s="1" t="s">
        <v>750</v>
      </c>
      <c r="B373" s="8" t="s">
        <v>751</v>
      </c>
      <c r="C373" s="7">
        <v>0.48195300000000002</v>
      </c>
    </row>
    <row r="374" spans="1:3" x14ac:dyDescent="0.25">
      <c r="A374" s="1" t="s">
        <v>752</v>
      </c>
      <c r="B374" s="8" t="s">
        <v>753</v>
      </c>
      <c r="C374" s="7">
        <v>1.097677</v>
      </c>
    </row>
    <row r="375" spans="1:3" x14ac:dyDescent="0.25">
      <c r="A375" s="1" t="s">
        <v>754</v>
      </c>
      <c r="B375" s="8" t="s">
        <v>755</v>
      </c>
      <c r="C375" s="7">
        <v>9.1821959999999994</v>
      </c>
    </row>
    <row r="376" spans="1:3" x14ac:dyDescent="0.25">
      <c r="A376" s="1" t="s">
        <v>756</v>
      </c>
      <c r="B376" s="8" t="s">
        <v>757</v>
      </c>
      <c r="C376" s="7">
        <v>2.6260340000000002</v>
      </c>
    </row>
    <row r="377" spans="1:3" x14ac:dyDescent="0.25">
      <c r="A377" s="1" t="s">
        <v>758</v>
      </c>
      <c r="B377" s="8" t="s">
        <v>759</v>
      </c>
      <c r="C377" s="7">
        <v>1.126449</v>
      </c>
    </row>
    <row r="378" spans="1:3" x14ac:dyDescent="0.25">
      <c r="A378" s="1" t="s">
        <v>760</v>
      </c>
      <c r="B378" s="8" t="s">
        <v>761</v>
      </c>
      <c r="C378" s="7">
        <v>0.99588900000000002</v>
      </c>
    </row>
    <row r="379" spans="1:3" x14ac:dyDescent="0.25">
      <c r="A379" s="1" t="s">
        <v>762</v>
      </c>
      <c r="B379" s="8" t="s">
        <v>763</v>
      </c>
      <c r="C379" s="7">
        <v>0.13056000000000001</v>
      </c>
    </row>
    <row r="380" spans="1:3" x14ac:dyDescent="0.25">
      <c r="A380" s="1" t="s">
        <v>764</v>
      </c>
      <c r="B380" s="8" t="s">
        <v>765</v>
      </c>
      <c r="C380" s="7">
        <v>1.4995849999999999</v>
      </c>
    </row>
    <row r="381" spans="1:3" x14ac:dyDescent="0.25">
      <c r="A381" s="1" t="s">
        <v>766</v>
      </c>
      <c r="B381" s="8" t="s">
        <v>767</v>
      </c>
      <c r="C381" s="7">
        <v>1.4995849999999999</v>
      </c>
    </row>
    <row r="382" spans="1:3" x14ac:dyDescent="0.25">
      <c r="A382" s="1" t="s">
        <v>768</v>
      </c>
      <c r="B382" s="8" t="s">
        <v>769</v>
      </c>
      <c r="C382" s="7">
        <v>5.4361969999999999</v>
      </c>
    </row>
    <row r="383" spans="1:3" x14ac:dyDescent="0.25">
      <c r="A383" s="1" t="s">
        <v>770</v>
      </c>
      <c r="B383" s="8" t="s">
        <v>771</v>
      </c>
      <c r="C383" s="7">
        <v>5.4361969999999999</v>
      </c>
    </row>
    <row r="384" spans="1:3" x14ac:dyDescent="0.25">
      <c r="A384" s="1" t="s">
        <v>772</v>
      </c>
      <c r="B384" s="8" t="s">
        <v>773</v>
      </c>
      <c r="C384" s="7">
        <v>1.474308</v>
      </c>
    </row>
    <row r="385" spans="1:3" x14ac:dyDescent="0.25">
      <c r="A385" s="1" t="s">
        <v>774</v>
      </c>
      <c r="B385" s="8" t="s">
        <v>775</v>
      </c>
      <c r="C385" s="7">
        <v>2.6300210000000002</v>
      </c>
    </row>
    <row r="386" spans="1:3" x14ac:dyDescent="0.25">
      <c r="A386" s="1" t="s">
        <v>776</v>
      </c>
      <c r="B386" s="8" t="s">
        <v>777</v>
      </c>
      <c r="C386" s="7">
        <v>1.3318680000000001</v>
      </c>
    </row>
    <row r="387" spans="1:3" x14ac:dyDescent="0.25">
      <c r="A387" s="1" t="s">
        <v>778</v>
      </c>
      <c r="B387" s="8" t="s">
        <v>779</v>
      </c>
      <c r="C387" s="7">
        <v>1.1199650000000001</v>
      </c>
    </row>
    <row r="388" spans="1:3" x14ac:dyDescent="0.25">
      <c r="A388" s="1" t="s">
        <v>780</v>
      </c>
      <c r="B388" s="8" t="s">
        <v>781</v>
      </c>
      <c r="C388" s="7">
        <v>1.1199650000000001</v>
      </c>
    </row>
    <row r="389" spans="1:3" x14ac:dyDescent="0.25">
      <c r="A389" s="1" t="s">
        <v>782</v>
      </c>
      <c r="B389" s="8" t="s">
        <v>783</v>
      </c>
      <c r="C389" s="7">
        <v>0.67197799999999996</v>
      </c>
    </row>
    <row r="390" spans="1:3" x14ac:dyDescent="0.25">
      <c r="A390" s="1" t="s">
        <v>784</v>
      </c>
      <c r="B390" s="8" t="s">
        <v>785</v>
      </c>
      <c r="C390" s="7">
        <v>0.44798700000000002</v>
      </c>
    </row>
    <row r="391" spans="1:3" x14ac:dyDescent="0.25">
      <c r="A391" s="1" t="s">
        <v>786</v>
      </c>
      <c r="B391" s="8" t="s">
        <v>787</v>
      </c>
      <c r="C391" s="7">
        <v>1.813755</v>
      </c>
    </row>
    <row r="392" spans="1:3" x14ac:dyDescent="0.25">
      <c r="A392" s="1" t="s">
        <v>788</v>
      </c>
      <c r="B392" s="8" t="s">
        <v>787</v>
      </c>
      <c r="C392" s="7">
        <v>1.813755</v>
      </c>
    </row>
    <row r="393" spans="1:3" x14ac:dyDescent="0.25">
      <c r="A393" s="1" t="s">
        <v>789</v>
      </c>
      <c r="B393" s="8" t="s">
        <v>790</v>
      </c>
      <c r="C393" s="7">
        <v>1.813755</v>
      </c>
    </row>
    <row r="394" spans="1:3" x14ac:dyDescent="0.25">
      <c r="A394" s="1" t="s">
        <v>791</v>
      </c>
      <c r="B394" s="8" t="s">
        <v>792</v>
      </c>
      <c r="C394" s="7">
        <v>1.813755</v>
      </c>
    </row>
    <row r="395" spans="1:3" x14ac:dyDescent="0.25">
      <c r="A395" s="1" t="s">
        <v>793</v>
      </c>
      <c r="B395" s="8" t="s">
        <v>794</v>
      </c>
      <c r="C395" s="7">
        <v>105.61926699999999</v>
      </c>
    </row>
    <row r="396" spans="1:3" x14ac:dyDescent="0.25">
      <c r="A396" s="1" t="s">
        <v>795</v>
      </c>
      <c r="B396" s="8" t="s">
        <v>796</v>
      </c>
      <c r="C396" s="7">
        <v>42.270243000000001</v>
      </c>
    </row>
    <row r="397" spans="1:3" x14ac:dyDescent="0.25">
      <c r="A397" s="1" t="s">
        <v>797</v>
      </c>
      <c r="B397" s="8" t="s">
        <v>798</v>
      </c>
      <c r="C397" s="7">
        <v>38.920923000000002</v>
      </c>
    </row>
    <row r="398" spans="1:3" x14ac:dyDescent="0.25">
      <c r="A398" s="1" t="s">
        <v>799</v>
      </c>
      <c r="B398" s="8" t="s">
        <v>800</v>
      </c>
      <c r="C398" s="7">
        <v>15.263047</v>
      </c>
    </row>
    <row r="399" spans="1:3" x14ac:dyDescent="0.25">
      <c r="A399" s="1" t="s">
        <v>801</v>
      </c>
      <c r="B399" s="8" t="s">
        <v>802</v>
      </c>
      <c r="C399" s="7">
        <v>15.263047</v>
      </c>
    </row>
    <row r="400" spans="1:3" x14ac:dyDescent="0.25">
      <c r="A400" s="1" t="s">
        <v>803</v>
      </c>
      <c r="B400" s="8" t="s">
        <v>804</v>
      </c>
      <c r="C400" s="7">
        <v>23.657876000000002</v>
      </c>
    </row>
    <row r="401" spans="1:3" x14ac:dyDescent="0.25">
      <c r="A401" s="1" t="s">
        <v>805</v>
      </c>
      <c r="B401" s="8" t="s">
        <v>806</v>
      </c>
      <c r="C401" s="7">
        <v>23.657876000000002</v>
      </c>
    </row>
    <row r="402" spans="1:3" x14ac:dyDescent="0.25">
      <c r="A402" s="1" t="s">
        <v>807</v>
      </c>
      <c r="B402" s="8" t="s">
        <v>808</v>
      </c>
      <c r="C402" s="7">
        <v>1.556972</v>
      </c>
    </row>
    <row r="403" spans="1:3" x14ac:dyDescent="0.25">
      <c r="A403" s="1" t="s">
        <v>809</v>
      </c>
      <c r="B403" s="8" t="s">
        <v>810</v>
      </c>
      <c r="C403" s="7">
        <v>1.556972</v>
      </c>
    </row>
    <row r="404" spans="1:3" x14ac:dyDescent="0.25">
      <c r="A404" s="1" t="s">
        <v>811</v>
      </c>
      <c r="B404" s="8" t="s">
        <v>812</v>
      </c>
      <c r="C404" s="7">
        <v>1.556972</v>
      </c>
    </row>
    <row r="405" spans="1:3" x14ac:dyDescent="0.25">
      <c r="A405" s="1" t="s">
        <v>813</v>
      </c>
      <c r="B405" s="8" t="s">
        <v>814</v>
      </c>
      <c r="C405" s="7">
        <v>1.7923480000000001</v>
      </c>
    </row>
    <row r="406" spans="1:3" x14ac:dyDescent="0.25">
      <c r="A406" s="1" t="s">
        <v>815</v>
      </c>
      <c r="B406" s="8" t="s">
        <v>816</v>
      </c>
      <c r="C406" s="7">
        <v>1.7923480000000001</v>
      </c>
    </row>
    <row r="407" spans="1:3" x14ac:dyDescent="0.25">
      <c r="A407" s="1" t="s">
        <v>817</v>
      </c>
      <c r="B407" s="8" t="s">
        <v>818</v>
      </c>
      <c r="C407" s="7">
        <v>0.98319500000000004</v>
      </c>
    </row>
    <row r="408" spans="1:3" x14ac:dyDescent="0.25">
      <c r="A408" s="1" t="s">
        <v>819</v>
      </c>
      <c r="B408" s="8" t="s">
        <v>820</v>
      </c>
      <c r="C408" s="7">
        <v>0.80915300000000001</v>
      </c>
    </row>
    <row r="409" spans="1:3" x14ac:dyDescent="0.25">
      <c r="A409" s="1" t="s">
        <v>821</v>
      </c>
      <c r="B409" s="8" t="s">
        <v>822</v>
      </c>
      <c r="C409" s="7">
        <v>54.119546999999997</v>
      </c>
    </row>
    <row r="410" spans="1:3" x14ac:dyDescent="0.25">
      <c r="A410" s="1" t="s">
        <v>823</v>
      </c>
      <c r="B410" s="8" t="s">
        <v>824</v>
      </c>
      <c r="C410" s="7">
        <v>5.7192550000000004</v>
      </c>
    </row>
    <row r="411" spans="1:3" x14ac:dyDescent="0.25">
      <c r="A411" s="1" t="s">
        <v>825</v>
      </c>
      <c r="B411" s="8" t="s">
        <v>826</v>
      </c>
      <c r="C411" s="7">
        <v>3.2635169999999998</v>
      </c>
    </row>
    <row r="412" spans="1:3" x14ac:dyDescent="0.25">
      <c r="A412" s="1" t="s">
        <v>827</v>
      </c>
      <c r="B412" s="8" t="s">
        <v>828</v>
      </c>
      <c r="C412" s="7">
        <v>0.48610900000000001</v>
      </c>
    </row>
    <row r="413" spans="1:3" x14ac:dyDescent="0.25">
      <c r="A413" s="1" t="s">
        <v>829</v>
      </c>
      <c r="B413" s="8" t="s">
        <v>830</v>
      </c>
      <c r="C413" s="7">
        <v>0.46290100000000001</v>
      </c>
    </row>
    <row r="414" spans="1:3" x14ac:dyDescent="0.25">
      <c r="A414" s="1" t="s">
        <v>831</v>
      </c>
      <c r="B414" s="8" t="s">
        <v>832</v>
      </c>
      <c r="C414" s="7">
        <v>0.92580200000000001</v>
      </c>
    </row>
    <row r="415" spans="1:3" x14ac:dyDescent="0.25">
      <c r="A415" s="1" t="s">
        <v>833</v>
      </c>
      <c r="B415" s="8" t="s">
        <v>834</v>
      </c>
      <c r="C415" s="7">
        <v>0.46290100000000001</v>
      </c>
    </row>
    <row r="416" spans="1:3" x14ac:dyDescent="0.25">
      <c r="A416" s="1" t="s">
        <v>835</v>
      </c>
      <c r="B416" s="8" t="s">
        <v>836</v>
      </c>
      <c r="C416" s="7">
        <v>0.92580399999999996</v>
      </c>
    </row>
    <row r="417" spans="1:8" x14ac:dyDescent="0.25">
      <c r="A417" s="1" t="s">
        <v>837</v>
      </c>
      <c r="B417" s="8" t="s">
        <v>838</v>
      </c>
      <c r="C417" s="7">
        <v>1.938912</v>
      </c>
    </row>
    <row r="418" spans="1:8" x14ac:dyDescent="0.25">
      <c r="A418" s="1" t="s">
        <v>839</v>
      </c>
      <c r="B418" s="8" t="s">
        <v>840</v>
      </c>
      <c r="C418" s="7">
        <v>0.70720899999999998</v>
      </c>
    </row>
    <row r="419" spans="1:8" x14ac:dyDescent="0.25">
      <c r="A419" s="1" t="s">
        <v>841</v>
      </c>
      <c r="B419" s="8" t="s">
        <v>842</v>
      </c>
      <c r="C419" s="7">
        <v>0.51854699999999998</v>
      </c>
    </row>
    <row r="420" spans="1:8" x14ac:dyDescent="0.25">
      <c r="A420" s="1" t="s">
        <v>843</v>
      </c>
      <c r="B420" s="8" t="s">
        <v>844</v>
      </c>
      <c r="C420" s="7">
        <v>0.71315600000000001</v>
      </c>
    </row>
    <row r="421" spans="1:8" x14ac:dyDescent="0.25">
      <c r="A421" s="1" t="s">
        <v>845</v>
      </c>
      <c r="B421" s="8" t="s">
        <v>846</v>
      </c>
      <c r="C421" s="7">
        <v>0.51682600000000001</v>
      </c>
    </row>
    <row r="422" spans="1:8" x14ac:dyDescent="0.25">
      <c r="A422" s="1" t="s">
        <v>847</v>
      </c>
      <c r="B422" s="8" t="s">
        <v>848</v>
      </c>
      <c r="C422" s="7">
        <v>0.51682600000000001</v>
      </c>
    </row>
    <row r="423" spans="1:8" x14ac:dyDescent="0.25">
      <c r="A423" s="1" t="s">
        <v>849</v>
      </c>
      <c r="B423" s="8" t="s">
        <v>850</v>
      </c>
      <c r="C423" s="7">
        <v>35.444108</v>
      </c>
    </row>
    <row r="424" spans="1:8" s="11" customFormat="1" x14ac:dyDescent="0.25">
      <c r="A424" s="14" t="s">
        <v>851</v>
      </c>
      <c r="B424" s="15" t="s">
        <v>852</v>
      </c>
      <c r="C424" s="16">
        <v>14.272537</v>
      </c>
      <c r="D424" s="14"/>
      <c r="E424" s="14"/>
      <c r="F424" s="14"/>
      <c r="G424" s="16">
        <f>C424/10/36.43*9.95</f>
        <v>0.38982087057370302</v>
      </c>
      <c r="H424" s="11" t="s">
        <v>1640</v>
      </c>
    </row>
    <row r="425" spans="1:8" x14ac:dyDescent="0.25">
      <c r="A425" s="1" t="s">
        <v>853</v>
      </c>
      <c r="B425" s="8" t="s">
        <v>854</v>
      </c>
      <c r="C425" s="7">
        <v>14.272537</v>
      </c>
      <c r="G425" s="13"/>
    </row>
    <row r="426" spans="1:8" s="11" customFormat="1" x14ac:dyDescent="0.25">
      <c r="A426" s="14" t="s">
        <v>855</v>
      </c>
      <c r="B426" s="15" t="s">
        <v>856</v>
      </c>
      <c r="C426" s="16">
        <v>20.145692</v>
      </c>
      <c r="D426" s="14"/>
      <c r="E426" s="14"/>
      <c r="F426" s="19"/>
      <c r="G426" s="16">
        <f>C426/10/35.9*12.84</f>
        <v>0.72053115676880231</v>
      </c>
      <c r="H426" s="11" t="s">
        <v>1641</v>
      </c>
    </row>
    <row r="427" spans="1:8" x14ac:dyDescent="0.25">
      <c r="A427" s="1" t="s">
        <v>857</v>
      </c>
      <c r="B427" s="8" t="s">
        <v>858</v>
      </c>
      <c r="C427" s="7">
        <v>19.910018999999998</v>
      </c>
    </row>
    <row r="428" spans="1:8" x14ac:dyDescent="0.25">
      <c r="A428" s="1" t="s">
        <v>859</v>
      </c>
      <c r="B428" s="8" t="s">
        <v>860</v>
      </c>
      <c r="C428" s="7">
        <v>0.23567299999999999</v>
      </c>
    </row>
    <row r="429" spans="1:8" x14ac:dyDescent="0.25">
      <c r="A429" s="1" t="s">
        <v>861</v>
      </c>
      <c r="B429" s="8" t="s">
        <v>862</v>
      </c>
      <c r="C429" s="7">
        <v>0.68391900000000005</v>
      </c>
    </row>
    <row r="430" spans="1:8" s="11" customFormat="1" x14ac:dyDescent="0.25">
      <c r="A430" s="14" t="s">
        <v>863</v>
      </c>
      <c r="B430" s="15" t="s">
        <v>864</v>
      </c>
      <c r="C430" s="16">
        <v>0.68391900000000005</v>
      </c>
      <c r="D430" s="14"/>
      <c r="E430" s="14"/>
      <c r="F430" s="14"/>
      <c r="G430" s="16">
        <f>C430/10/15.9*2.13</f>
        <v>9.1619337735849068E-3</v>
      </c>
      <c r="H430" s="11" t="s">
        <v>1642</v>
      </c>
    </row>
    <row r="431" spans="1:8" x14ac:dyDescent="0.25">
      <c r="A431" s="1" t="s">
        <v>865</v>
      </c>
      <c r="B431" s="8" t="s">
        <v>866</v>
      </c>
      <c r="C431" s="7">
        <v>0.34195999999999999</v>
      </c>
    </row>
    <row r="432" spans="1:8" x14ac:dyDescent="0.25">
      <c r="A432" s="1" t="s">
        <v>867</v>
      </c>
      <c r="B432" s="8" t="s">
        <v>868</v>
      </c>
      <c r="C432" s="7">
        <v>0.34195999999999999</v>
      </c>
    </row>
    <row r="433" spans="1:3" x14ac:dyDescent="0.25">
      <c r="A433" s="1" t="s">
        <v>869</v>
      </c>
      <c r="B433" s="8" t="s">
        <v>870</v>
      </c>
      <c r="C433" s="7">
        <v>7.1144740000000004</v>
      </c>
    </row>
    <row r="434" spans="1:3" x14ac:dyDescent="0.25">
      <c r="A434" s="1" t="s">
        <v>871</v>
      </c>
      <c r="B434" s="8" t="s">
        <v>872</v>
      </c>
      <c r="C434" s="7">
        <v>7.1144740000000004</v>
      </c>
    </row>
    <row r="435" spans="1:3" x14ac:dyDescent="0.25">
      <c r="A435" s="1" t="s">
        <v>873</v>
      </c>
      <c r="B435" s="8" t="s">
        <v>874</v>
      </c>
      <c r="C435" s="7">
        <v>1.0343370000000001</v>
      </c>
    </row>
    <row r="436" spans="1:3" x14ac:dyDescent="0.25">
      <c r="A436" s="1" t="s">
        <v>875</v>
      </c>
      <c r="B436" s="8" t="s">
        <v>876</v>
      </c>
      <c r="C436" s="7">
        <v>1.6311530000000001</v>
      </c>
    </row>
    <row r="437" spans="1:3" x14ac:dyDescent="0.25">
      <c r="A437" s="1" t="s">
        <v>877</v>
      </c>
      <c r="B437" s="8" t="s">
        <v>878</v>
      </c>
      <c r="C437" s="7">
        <v>0.71659099999999998</v>
      </c>
    </row>
    <row r="438" spans="1:3" x14ac:dyDescent="0.25">
      <c r="A438" s="1" t="s">
        <v>879</v>
      </c>
      <c r="B438" s="8" t="s">
        <v>880</v>
      </c>
      <c r="C438" s="7">
        <v>2.0401539999999998</v>
      </c>
    </row>
    <row r="439" spans="1:3" x14ac:dyDescent="0.25">
      <c r="A439" s="1" t="s">
        <v>881</v>
      </c>
      <c r="B439" s="8" t="s">
        <v>882</v>
      </c>
      <c r="C439" s="7">
        <v>6.0167999999999999E-2</v>
      </c>
    </row>
    <row r="440" spans="1:3" x14ac:dyDescent="0.25">
      <c r="A440" s="1" t="s">
        <v>883</v>
      </c>
      <c r="B440" s="8" t="s">
        <v>884</v>
      </c>
      <c r="C440" s="7">
        <v>0.60607500000000003</v>
      </c>
    </row>
    <row r="441" spans="1:3" x14ac:dyDescent="0.25">
      <c r="A441" s="1" t="s">
        <v>885</v>
      </c>
      <c r="B441" s="8" t="s">
        <v>886</v>
      </c>
      <c r="C441" s="7">
        <v>0.815577</v>
      </c>
    </row>
    <row r="442" spans="1:3" x14ac:dyDescent="0.25">
      <c r="A442" s="1" t="s">
        <v>887</v>
      </c>
      <c r="B442" s="8" t="s">
        <v>888</v>
      </c>
      <c r="C442" s="7">
        <v>0.21041899999999999</v>
      </c>
    </row>
    <row r="443" spans="1:3" x14ac:dyDescent="0.25">
      <c r="A443" s="1" t="s">
        <v>889</v>
      </c>
      <c r="B443" s="8" t="s">
        <v>890</v>
      </c>
      <c r="C443" s="7">
        <v>5.84171</v>
      </c>
    </row>
    <row r="444" spans="1:3" x14ac:dyDescent="0.25">
      <c r="A444" s="1" t="s">
        <v>891</v>
      </c>
      <c r="B444" s="8" t="s">
        <v>892</v>
      </c>
      <c r="C444" s="7">
        <v>0.344833</v>
      </c>
    </row>
    <row r="445" spans="1:3" x14ac:dyDescent="0.25">
      <c r="A445" s="1" t="s">
        <v>893</v>
      </c>
      <c r="B445" s="8" t="s">
        <v>894</v>
      </c>
      <c r="C445" s="7">
        <v>0.344833</v>
      </c>
    </row>
    <row r="446" spans="1:3" x14ac:dyDescent="0.25">
      <c r="A446" s="1" t="s">
        <v>895</v>
      </c>
      <c r="B446" s="8" t="s">
        <v>896</v>
      </c>
      <c r="C446" s="7">
        <v>3.2604860000000002</v>
      </c>
    </row>
    <row r="447" spans="1:3" x14ac:dyDescent="0.25">
      <c r="A447" s="1" t="s">
        <v>897</v>
      </c>
      <c r="B447" s="8" t="s">
        <v>898</v>
      </c>
      <c r="C447" s="7">
        <v>1.13618</v>
      </c>
    </row>
    <row r="448" spans="1:3" x14ac:dyDescent="0.25">
      <c r="A448" s="1" t="s">
        <v>899</v>
      </c>
      <c r="B448" s="8" t="s">
        <v>900</v>
      </c>
      <c r="C448" s="7">
        <v>2.1243059999999998</v>
      </c>
    </row>
    <row r="449" spans="1:4" x14ac:dyDescent="0.25">
      <c r="A449" s="1" t="s">
        <v>901</v>
      </c>
      <c r="B449" s="8" t="s">
        <v>902</v>
      </c>
      <c r="C449" s="7">
        <v>2.2363909999999998</v>
      </c>
    </row>
    <row r="450" spans="1:4" x14ac:dyDescent="0.25">
      <c r="A450" s="1" t="s">
        <v>903</v>
      </c>
      <c r="B450" s="8" t="s">
        <v>904</v>
      </c>
      <c r="C450" s="7">
        <v>0.93723699999999999</v>
      </c>
    </row>
    <row r="451" spans="1:4" x14ac:dyDescent="0.25">
      <c r="A451" s="1" t="s">
        <v>905</v>
      </c>
      <c r="B451" s="8" t="s">
        <v>906</v>
      </c>
      <c r="C451" s="7">
        <v>1.2991539999999999</v>
      </c>
    </row>
    <row r="452" spans="1:4" x14ac:dyDescent="0.25">
      <c r="A452" s="1" t="s">
        <v>907</v>
      </c>
      <c r="B452" s="8" t="s">
        <v>908</v>
      </c>
      <c r="C452" s="7">
        <v>9.2294769999999993</v>
      </c>
    </row>
    <row r="453" spans="1:4" x14ac:dyDescent="0.25">
      <c r="A453" s="1" t="s">
        <v>909</v>
      </c>
      <c r="B453" s="8" t="s">
        <v>910</v>
      </c>
      <c r="C453" s="7">
        <v>2.044133</v>
      </c>
      <c r="D453" s="7">
        <v>2.044133</v>
      </c>
    </row>
    <row r="454" spans="1:4" x14ac:dyDescent="0.25">
      <c r="A454" s="1" t="s">
        <v>911</v>
      </c>
      <c r="B454" s="8" t="s">
        <v>912</v>
      </c>
      <c r="C454" s="7">
        <v>2.044133</v>
      </c>
    </row>
    <row r="455" spans="1:4" x14ac:dyDescent="0.25">
      <c r="A455" s="1" t="s">
        <v>913</v>
      </c>
      <c r="B455" s="8" t="s">
        <v>914</v>
      </c>
      <c r="C455" s="7">
        <v>2.044133</v>
      </c>
    </row>
    <row r="456" spans="1:4" x14ac:dyDescent="0.25">
      <c r="A456" s="1" t="s">
        <v>915</v>
      </c>
      <c r="B456" s="8" t="s">
        <v>916</v>
      </c>
      <c r="C456" s="7">
        <v>2.4319630000000001</v>
      </c>
      <c r="D456" s="7"/>
    </row>
    <row r="457" spans="1:4" x14ac:dyDescent="0.25">
      <c r="A457" s="1" t="s">
        <v>917</v>
      </c>
      <c r="B457" s="8" t="s">
        <v>918</v>
      </c>
      <c r="C457" s="7">
        <v>2.141492</v>
      </c>
      <c r="D457" s="7">
        <v>2.141492</v>
      </c>
    </row>
    <row r="458" spans="1:4" x14ac:dyDescent="0.25">
      <c r="A458" s="1" t="s">
        <v>919</v>
      </c>
      <c r="B458" s="8" t="s">
        <v>920</v>
      </c>
      <c r="C458" s="7">
        <v>0.262625</v>
      </c>
    </row>
    <row r="459" spans="1:4" x14ac:dyDescent="0.25">
      <c r="A459" s="1" t="s">
        <v>921</v>
      </c>
      <c r="B459" s="8" t="s">
        <v>922</v>
      </c>
      <c r="C459" s="7">
        <v>9.2705999999999997E-2</v>
      </c>
    </row>
    <row r="460" spans="1:4" x14ac:dyDescent="0.25">
      <c r="A460" s="1" t="s">
        <v>923</v>
      </c>
      <c r="B460" s="8" t="s">
        <v>924</v>
      </c>
      <c r="C460" s="7">
        <v>6.1601000000000003E-2</v>
      </c>
    </row>
    <row r="461" spans="1:4" x14ac:dyDescent="0.25">
      <c r="A461" s="1" t="s">
        <v>925</v>
      </c>
      <c r="B461" s="8" t="s">
        <v>926</v>
      </c>
      <c r="C461" s="7">
        <v>2.8084999999999999E-2</v>
      </c>
    </row>
    <row r="462" spans="1:4" x14ac:dyDescent="0.25">
      <c r="A462" s="1" t="s">
        <v>927</v>
      </c>
      <c r="B462" s="8" t="s">
        <v>928</v>
      </c>
      <c r="C462" s="7">
        <v>2.7392E-2</v>
      </c>
    </row>
    <row r="463" spans="1:4" x14ac:dyDescent="0.25">
      <c r="A463" s="1" t="s">
        <v>929</v>
      </c>
      <c r="B463" s="8" t="s">
        <v>930</v>
      </c>
      <c r="C463" s="7">
        <v>5.0923000000000003E-2</v>
      </c>
    </row>
    <row r="464" spans="1:4" x14ac:dyDescent="0.25">
      <c r="A464" s="1" t="s">
        <v>931</v>
      </c>
      <c r="B464" s="8" t="s">
        <v>932</v>
      </c>
      <c r="C464" s="7">
        <v>0.198131</v>
      </c>
    </row>
    <row r="465" spans="1:4" x14ac:dyDescent="0.25">
      <c r="A465" s="1" t="s">
        <v>933</v>
      </c>
      <c r="B465" s="8" t="s">
        <v>934</v>
      </c>
      <c r="C465" s="7">
        <v>0.203345</v>
      </c>
    </row>
    <row r="466" spans="1:4" x14ac:dyDescent="0.25">
      <c r="A466" s="1" t="s">
        <v>935</v>
      </c>
      <c r="B466" s="8" t="s">
        <v>936</v>
      </c>
      <c r="C466" s="7">
        <v>0.23141200000000001</v>
      </c>
    </row>
    <row r="467" spans="1:4" x14ac:dyDescent="0.25">
      <c r="A467" s="1" t="s">
        <v>937</v>
      </c>
      <c r="B467" s="8" t="s">
        <v>938</v>
      </c>
      <c r="C467" s="7">
        <v>0.232519</v>
      </c>
    </row>
    <row r="468" spans="1:4" x14ac:dyDescent="0.25">
      <c r="A468" s="1" t="s">
        <v>939</v>
      </c>
      <c r="B468" s="8" t="s">
        <v>940</v>
      </c>
      <c r="C468" s="7">
        <v>0.13045000000000001</v>
      </c>
    </row>
    <row r="469" spans="1:4" x14ac:dyDescent="0.25">
      <c r="A469" s="1" t="s">
        <v>941</v>
      </c>
      <c r="B469" s="8" t="s">
        <v>942</v>
      </c>
      <c r="C469" s="7">
        <v>3.5431999999999998E-2</v>
      </c>
    </row>
    <row r="470" spans="1:4" x14ac:dyDescent="0.25">
      <c r="A470" s="1" t="s">
        <v>943</v>
      </c>
      <c r="B470" s="8" t="s">
        <v>944</v>
      </c>
      <c r="C470" s="7">
        <v>0.35614499999999999</v>
      </c>
    </row>
    <row r="471" spans="1:4" x14ac:dyDescent="0.25">
      <c r="A471" s="1" t="s">
        <v>945</v>
      </c>
      <c r="B471" s="8" t="s">
        <v>946</v>
      </c>
      <c r="C471" s="7">
        <v>0.23072599999999999</v>
      </c>
    </row>
    <row r="472" spans="1:4" x14ac:dyDescent="0.25">
      <c r="A472" s="1" t="s">
        <v>947</v>
      </c>
      <c r="B472" s="8" t="s">
        <v>948</v>
      </c>
      <c r="C472" s="7">
        <v>0.29047099999999998</v>
      </c>
    </row>
    <row r="473" spans="1:4" x14ac:dyDescent="0.25">
      <c r="A473" s="1" t="s">
        <v>949</v>
      </c>
      <c r="B473" s="8" t="s">
        <v>950</v>
      </c>
      <c r="C473" s="7">
        <v>0.29047099999999998</v>
      </c>
    </row>
    <row r="474" spans="1:4" x14ac:dyDescent="0.25">
      <c r="A474" s="1" t="s">
        <v>951</v>
      </c>
      <c r="B474" s="8" t="s">
        <v>952</v>
      </c>
      <c r="C474" s="7">
        <v>1.3096479999999999</v>
      </c>
    </row>
    <row r="475" spans="1:4" x14ac:dyDescent="0.25">
      <c r="A475" s="1" t="s">
        <v>953</v>
      </c>
      <c r="B475" s="8" t="s">
        <v>954</v>
      </c>
      <c r="C475" s="7">
        <v>1.3096479999999999</v>
      </c>
    </row>
    <row r="476" spans="1:4" x14ac:dyDescent="0.25">
      <c r="A476" s="1" t="s">
        <v>955</v>
      </c>
      <c r="B476" s="8" t="s">
        <v>956</v>
      </c>
      <c r="C476" s="7">
        <v>1.3096479999999999</v>
      </c>
    </row>
    <row r="477" spans="1:4" x14ac:dyDescent="0.25">
      <c r="A477" s="1" t="s">
        <v>957</v>
      </c>
      <c r="B477" s="8" t="s">
        <v>958</v>
      </c>
      <c r="C477" s="7">
        <v>2.5186700000000002</v>
      </c>
      <c r="D477" s="7">
        <v>2.5186700000000002</v>
      </c>
    </row>
    <row r="478" spans="1:4" x14ac:dyDescent="0.25">
      <c r="A478" s="1" t="s">
        <v>959</v>
      </c>
      <c r="B478" s="8" t="s">
        <v>960</v>
      </c>
      <c r="C478" s="7">
        <v>2.5186700000000002</v>
      </c>
    </row>
    <row r="479" spans="1:4" x14ac:dyDescent="0.25">
      <c r="A479" s="1" t="s">
        <v>961</v>
      </c>
      <c r="B479" s="8" t="s">
        <v>962</v>
      </c>
      <c r="C479" s="7">
        <v>0.43008200000000002</v>
      </c>
    </row>
    <row r="480" spans="1:4" x14ac:dyDescent="0.25">
      <c r="A480" s="1" t="s">
        <v>963</v>
      </c>
      <c r="B480" s="8" t="s">
        <v>964</v>
      </c>
      <c r="C480" s="7">
        <v>0.56991999999999998</v>
      </c>
    </row>
    <row r="481" spans="1:3" x14ac:dyDescent="0.25">
      <c r="A481" s="1" t="s">
        <v>965</v>
      </c>
      <c r="B481" s="8" t="s">
        <v>966</v>
      </c>
      <c r="C481" s="7">
        <v>0.28421200000000002</v>
      </c>
    </row>
    <row r="482" spans="1:3" x14ac:dyDescent="0.25">
      <c r="A482" s="1" t="s">
        <v>967</v>
      </c>
      <c r="B482" s="8" t="s">
        <v>968</v>
      </c>
      <c r="C482" s="7">
        <v>0.56248399999999998</v>
      </c>
    </row>
    <row r="483" spans="1:3" x14ac:dyDescent="0.25">
      <c r="A483" s="1" t="s">
        <v>969</v>
      </c>
      <c r="B483" s="8" t="s">
        <v>970</v>
      </c>
      <c r="C483" s="7">
        <v>4.6205999999999997E-2</v>
      </c>
    </row>
    <row r="484" spans="1:3" x14ac:dyDescent="0.25">
      <c r="A484" s="1" t="s">
        <v>971</v>
      </c>
      <c r="B484" s="8" t="s">
        <v>972</v>
      </c>
      <c r="C484" s="7">
        <v>0.37249100000000002</v>
      </c>
    </row>
    <row r="485" spans="1:3" x14ac:dyDescent="0.25">
      <c r="A485" s="1" t="s">
        <v>973</v>
      </c>
      <c r="B485" s="8" t="s">
        <v>974</v>
      </c>
      <c r="C485" s="7">
        <v>0.25327499999999997</v>
      </c>
    </row>
    <row r="486" spans="1:3" x14ac:dyDescent="0.25">
      <c r="A486" s="1" t="s">
        <v>975</v>
      </c>
      <c r="B486" s="8" t="s">
        <v>976</v>
      </c>
      <c r="C486" s="7">
        <v>0.92506299999999997</v>
      </c>
    </row>
    <row r="487" spans="1:3" x14ac:dyDescent="0.25">
      <c r="A487" s="1" t="s">
        <v>977</v>
      </c>
      <c r="B487" s="8" t="s">
        <v>978</v>
      </c>
      <c r="C487" s="7">
        <v>0.92506299999999997</v>
      </c>
    </row>
    <row r="488" spans="1:3" x14ac:dyDescent="0.25">
      <c r="A488" s="1" t="s">
        <v>979</v>
      </c>
      <c r="B488" s="8" t="s">
        <v>980</v>
      </c>
      <c r="C488" s="7">
        <v>0.92506299999999997</v>
      </c>
    </row>
    <row r="489" spans="1:3" x14ac:dyDescent="0.25">
      <c r="A489" s="1" t="s">
        <v>981</v>
      </c>
      <c r="B489" s="8" t="s">
        <v>982</v>
      </c>
      <c r="C489" s="7">
        <v>29.369095000000002</v>
      </c>
    </row>
    <row r="490" spans="1:3" x14ac:dyDescent="0.25">
      <c r="A490" s="1" t="s">
        <v>983</v>
      </c>
      <c r="B490" s="8" t="s">
        <v>984</v>
      </c>
      <c r="C490" s="7">
        <v>0.91288599999999998</v>
      </c>
    </row>
    <row r="491" spans="1:3" x14ac:dyDescent="0.25">
      <c r="A491" s="1" t="s">
        <v>985</v>
      </c>
      <c r="B491" s="8" t="s">
        <v>984</v>
      </c>
      <c r="C491" s="7">
        <v>0.91288599999999998</v>
      </c>
    </row>
    <row r="492" spans="1:3" x14ac:dyDescent="0.25">
      <c r="A492" s="1" t="s">
        <v>986</v>
      </c>
      <c r="B492" s="8" t="s">
        <v>987</v>
      </c>
      <c r="C492" s="7">
        <v>0.47587200000000002</v>
      </c>
    </row>
    <row r="493" spans="1:3" x14ac:dyDescent="0.25">
      <c r="A493" s="1" t="s">
        <v>988</v>
      </c>
      <c r="B493" s="8" t="s">
        <v>989</v>
      </c>
      <c r="C493" s="7">
        <v>0.47587200000000002</v>
      </c>
    </row>
    <row r="494" spans="1:3" x14ac:dyDescent="0.25">
      <c r="A494" s="1" t="s">
        <v>990</v>
      </c>
      <c r="B494" s="8" t="s">
        <v>991</v>
      </c>
      <c r="C494" s="7">
        <v>0.43701400000000001</v>
      </c>
    </row>
    <row r="495" spans="1:3" x14ac:dyDescent="0.25">
      <c r="A495" s="1" t="s">
        <v>992</v>
      </c>
      <c r="B495" s="8" t="s">
        <v>993</v>
      </c>
      <c r="C495" s="7">
        <v>0.43701400000000001</v>
      </c>
    </row>
    <row r="496" spans="1:3" x14ac:dyDescent="0.25">
      <c r="A496" s="1" t="s">
        <v>994</v>
      </c>
      <c r="B496" s="8" t="s">
        <v>995</v>
      </c>
      <c r="C496" s="7">
        <v>2.5432399999999999</v>
      </c>
    </row>
    <row r="497" spans="1:3" x14ac:dyDescent="0.25">
      <c r="A497" s="1" t="s">
        <v>996</v>
      </c>
      <c r="B497" s="8" t="s">
        <v>995</v>
      </c>
      <c r="C497" s="7">
        <v>2.5432399999999999</v>
      </c>
    </row>
    <row r="498" spans="1:3" x14ac:dyDescent="0.25">
      <c r="A498" s="1" t="s">
        <v>997</v>
      </c>
      <c r="B498" s="8" t="s">
        <v>998</v>
      </c>
      <c r="C498" s="7">
        <v>2.5432399999999999</v>
      </c>
    </row>
    <row r="499" spans="1:3" x14ac:dyDescent="0.25">
      <c r="A499" s="1" t="s">
        <v>999</v>
      </c>
      <c r="B499" s="8" t="s">
        <v>1000</v>
      </c>
      <c r="C499" s="7">
        <v>0.83926900000000004</v>
      </c>
    </row>
    <row r="500" spans="1:3" x14ac:dyDescent="0.25">
      <c r="A500" s="1" t="s">
        <v>1001</v>
      </c>
      <c r="B500" s="8" t="s">
        <v>1002</v>
      </c>
      <c r="C500" s="7">
        <v>1.7039709999999999</v>
      </c>
    </row>
    <row r="501" spans="1:3" x14ac:dyDescent="0.25">
      <c r="A501" s="1" t="s">
        <v>1003</v>
      </c>
      <c r="B501" s="8" t="s">
        <v>1004</v>
      </c>
      <c r="C501" s="7">
        <v>25.912969</v>
      </c>
    </row>
    <row r="502" spans="1:3" x14ac:dyDescent="0.25">
      <c r="A502" s="1" t="s">
        <v>1005</v>
      </c>
      <c r="B502" s="8" t="s">
        <v>1004</v>
      </c>
      <c r="C502" s="7">
        <v>25.912969</v>
      </c>
    </row>
    <row r="503" spans="1:3" x14ac:dyDescent="0.25">
      <c r="A503" s="1" t="s">
        <v>1006</v>
      </c>
      <c r="B503" s="8" t="s">
        <v>1007</v>
      </c>
      <c r="C503" s="7">
        <v>0.42684899999999998</v>
      </c>
    </row>
    <row r="504" spans="1:3" x14ac:dyDescent="0.25">
      <c r="A504" s="1" t="s">
        <v>1008</v>
      </c>
      <c r="B504" s="8" t="s">
        <v>1009</v>
      </c>
      <c r="C504" s="7">
        <v>0.42684899999999998</v>
      </c>
    </row>
    <row r="505" spans="1:3" x14ac:dyDescent="0.25">
      <c r="A505" s="1" t="s">
        <v>1010</v>
      </c>
      <c r="B505" s="8" t="s">
        <v>1011</v>
      </c>
      <c r="C505" s="7">
        <v>19.116766999999999</v>
      </c>
    </row>
    <row r="506" spans="1:3" x14ac:dyDescent="0.25">
      <c r="A506" s="1" t="s">
        <v>1012</v>
      </c>
      <c r="B506" s="8" t="s">
        <v>1013</v>
      </c>
      <c r="C506" s="7">
        <v>19.116766999999999</v>
      </c>
    </row>
    <row r="507" spans="1:3" x14ac:dyDescent="0.25">
      <c r="A507" s="1" t="s">
        <v>1014</v>
      </c>
      <c r="B507" s="8" t="s">
        <v>1015</v>
      </c>
      <c r="C507" s="7">
        <v>6.3693530000000003</v>
      </c>
    </row>
    <row r="508" spans="1:3" x14ac:dyDescent="0.25">
      <c r="A508" s="1" t="s">
        <v>1016</v>
      </c>
      <c r="B508" s="8" t="s">
        <v>1017</v>
      </c>
      <c r="C508" s="7">
        <v>6.3693530000000003</v>
      </c>
    </row>
    <row r="509" spans="1:3" x14ac:dyDescent="0.25">
      <c r="A509" s="1" t="s">
        <v>1018</v>
      </c>
      <c r="B509" s="8" t="s">
        <v>1019</v>
      </c>
      <c r="C509" s="7">
        <v>78.240267000000003</v>
      </c>
    </row>
    <row r="510" spans="1:3" x14ac:dyDescent="0.25">
      <c r="A510" s="1" t="s">
        <v>1020</v>
      </c>
      <c r="B510" s="8" t="s">
        <v>1021</v>
      </c>
      <c r="C510" s="7">
        <v>10.913333</v>
      </c>
    </row>
    <row r="511" spans="1:3" x14ac:dyDescent="0.25">
      <c r="A511" s="1" t="s">
        <v>1022</v>
      </c>
      <c r="B511" s="8" t="s">
        <v>1023</v>
      </c>
      <c r="C511" s="7">
        <v>2.2785340000000001</v>
      </c>
    </row>
    <row r="512" spans="1:3" x14ac:dyDescent="0.25">
      <c r="A512" s="1" t="s">
        <v>1024</v>
      </c>
      <c r="B512" s="8" t="s">
        <v>1025</v>
      </c>
      <c r="C512" s="7">
        <v>1.9749760000000001</v>
      </c>
    </row>
    <row r="513" spans="1:3" x14ac:dyDescent="0.25">
      <c r="A513" s="1" t="s">
        <v>1026</v>
      </c>
      <c r="B513" s="8" t="s">
        <v>1027</v>
      </c>
      <c r="C513" s="7">
        <v>0.65174200000000004</v>
      </c>
    </row>
    <row r="514" spans="1:3" x14ac:dyDescent="0.25">
      <c r="A514" s="1" t="s">
        <v>1028</v>
      </c>
      <c r="B514" s="8" t="s">
        <v>1029</v>
      </c>
      <c r="C514" s="7">
        <v>1.323234</v>
      </c>
    </row>
    <row r="515" spans="1:3" x14ac:dyDescent="0.25">
      <c r="A515" s="1" t="s">
        <v>1030</v>
      </c>
      <c r="B515" s="8" t="s">
        <v>1031</v>
      </c>
      <c r="C515" s="7">
        <v>0.30355799999999999</v>
      </c>
    </row>
    <row r="516" spans="1:3" x14ac:dyDescent="0.25">
      <c r="A516" s="1" t="s">
        <v>1032</v>
      </c>
      <c r="B516" s="8" t="s">
        <v>1033</v>
      </c>
      <c r="C516" s="7">
        <v>0.150838</v>
      </c>
    </row>
    <row r="517" spans="1:3" x14ac:dyDescent="0.25">
      <c r="A517" s="1" t="s">
        <v>1034</v>
      </c>
      <c r="B517" s="8" t="s">
        <v>1035</v>
      </c>
      <c r="C517" s="7">
        <v>0.15271999999999999</v>
      </c>
    </row>
    <row r="518" spans="1:3" x14ac:dyDescent="0.25">
      <c r="A518" s="1" t="s">
        <v>1036</v>
      </c>
      <c r="B518" s="8" t="s">
        <v>1037</v>
      </c>
      <c r="C518" s="7">
        <v>0.49834800000000001</v>
      </c>
    </row>
    <row r="519" spans="1:3" x14ac:dyDescent="0.25">
      <c r="A519" s="1" t="s">
        <v>1038</v>
      </c>
      <c r="B519" s="8" t="s">
        <v>1039</v>
      </c>
      <c r="C519" s="7">
        <v>0.49834800000000001</v>
      </c>
    </row>
    <row r="520" spans="1:3" x14ac:dyDescent="0.25">
      <c r="A520" s="1" t="s">
        <v>1040</v>
      </c>
      <c r="B520" s="8" t="s">
        <v>1041</v>
      </c>
      <c r="C520" s="7">
        <v>0.16445499999999999</v>
      </c>
    </row>
    <row r="521" spans="1:3" x14ac:dyDescent="0.25">
      <c r="A521" s="1" t="s">
        <v>1042</v>
      </c>
      <c r="B521" s="8" t="s">
        <v>1043</v>
      </c>
      <c r="C521" s="7">
        <v>0.333893</v>
      </c>
    </row>
    <row r="522" spans="1:3" x14ac:dyDescent="0.25">
      <c r="A522" s="1" t="s">
        <v>1044</v>
      </c>
      <c r="B522" s="8" t="s">
        <v>1045</v>
      </c>
      <c r="C522" s="7">
        <v>7.6082840000000003</v>
      </c>
    </row>
    <row r="523" spans="1:3" x14ac:dyDescent="0.25">
      <c r="A523" s="1" t="s">
        <v>1046</v>
      </c>
      <c r="B523" s="8" t="s">
        <v>1047</v>
      </c>
      <c r="C523" s="7">
        <v>5.5829599999999999</v>
      </c>
    </row>
    <row r="524" spans="1:3" x14ac:dyDescent="0.25">
      <c r="A524" s="1" t="s">
        <v>1048</v>
      </c>
      <c r="B524" s="8" t="s">
        <v>1049</v>
      </c>
      <c r="C524" s="7">
        <v>1.1561699999999999</v>
      </c>
    </row>
    <row r="525" spans="1:3" x14ac:dyDescent="0.25">
      <c r="A525" s="1" t="s">
        <v>1050</v>
      </c>
      <c r="B525" s="8" t="s">
        <v>1051</v>
      </c>
      <c r="C525" s="7">
        <v>2.3123420000000001</v>
      </c>
    </row>
    <row r="526" spans="1:3" x14ac:dyDescent="0.25">
      <c r="A526" s="1" t="s">
        <v>1052</v>
      </c>
      <c r="B526" s="8" t="s">
        <v>1053</v>
      </c>
      <c r="C526" s="7">
        <v>2.1144479999999999</v>
      </c>
    </row>
    <row r="527" spans="1:3" x14ac:dyDescent="0.25">
      <c r="A527" s="1" t="s">
        <v>1054</v>
      </c>
      <c r="B527" s="8" t="s">
        <v>1055</v>
      </c>
      <c r="C527" s="7">
        <v>2.0253239999999999</v>
      </c>
    </row>
    <row r="528" spans="1:3" x14ac:dyDescent="0.25">
      <c r="A528" s="1" t="s">
        <v>1056</v>
      </c>
      <c r="B528" s="8" t="s">
        <v>1057</v>
      </c>
      <c r="C528" s="7">
        <v>0.24903400000000001</v>
      </c>
    </row>
    <row r="529" spans="1:3" x14ac:dyDescent="0.25">
      <c r="A529" s="1" t="s">
        <v>1058</v>
      </c>
      <c r="B529" s="8" t="s">
        <v>1059</v>
      </c>
      <c r="C529" s="7">
        <v>0.42607099999999998</v>
      </c>
    </row>
    <row r="530" spans="1:3" x14ac:dyDescent="0.25">
      <c r="A530" s="1" t="s">
        <v>1060</v>
      </c>
      <c r="B530" s="8" t="s">
        <v>1061</v>
      </c>
      <c r="C530" s="7">
        <v>0.49806800000000001</v>
      </c>
    </row>
    <row r="531" spans="1:3" x14ac:dyDescent="0.25">
      <c r="A531" s="1" t="s">
        <v>1062</v>
      </c>
      <c r="B531" s="8" t="s">
        <v>1063</v>
      </c>
      <c r="C531" s="7">
        <v>0.85215099999999999</v>
      </c>
    </row>
    <row r="532" spans="1:3" x14ac:dyDescent="0.25">
      <c r="A532" s="1" t="s">
        <v>1064</v>
      </c>
      <c r="B532" s="8" t="s">
        <v>1065</v>
      </c>
      <c r="C532" s="7">
        <v>0.388764</v>
      </c>
    </row>
    <row r="533" spans="1:3" x14ac:dyDescent="0.25">
      <c r="A533" s="1" t="s">
        <v>1066</v>
      </c>
      <c r="B533" s="8" t="s">
        <v>1067</v>
      </c>
      <c r="C533" s="7">
        <v>0.176149</v>
      </c>
    </row>
    <row r="534" spans="1:3" x14ac:dyDescent="0.25">
      <c r="A534" s="1" t="s">
        <v>1068</v>
      </c>
      <c r="B534" s="8" t="s">
        <v>1069</v>
      </c>
      <c r="C534" s="7">
        <v>9.6674999999999997E-2</v>
      </c>
    </row>
    <row r="535" spans="1:3" x14ac:dyDescent="0.25">
      <c r="A535" s="1" t="s">
        <v>1070</v>
      </c>
      <c r="B535" s="8" t="s">
        <v>1071</v>
      </c>
      <c r="C535" s="7">
        <v>7.9474000000000003E-2</v>
      </c>
    </row>
    <row r="536" spans="1:3" x14ac:dyDescent="0.25">
      <c r="A536" s="1" t="s">
        <v>1072</v>
      </c>
      <c r="B536" s="8" t="s">
        <v>1073</v>
      </c>
      <c r="C536" s="7">
        <v>0.212615</v>
      </c>
    </row>
    <row r="537" spans="1:3" x14ac:dyDescent="0.25">
      <c r="A537" s="1" t="s">
        <v>1074</v>
      </c>
      <c r="B537" s="8" t="s">
        <v>1075</v>
      </c>
      <c r="C537" s="7">
        <v>4.8543000000000003E-2</v>
      </c>
    </row>
    <row r="538" spans="1:3" x14ac:dyDescent="0.25">
      <c r="A538" s="1" t="s">
        <v>1076</v>
      </c>
      <c r="B538" s="8" t="s">
        <v>1077</v>
      </c>
      <c r="C538" s="7">
        <v>6.6985000000000003E-2</v>
      </c>
    </row>
    <row r="539" spans="1:3" x14ac:dyDescent="0.25">
      <c r="A539" s="1" t="s">
        <v>1078</v>
      </c>
      <c r="B539" s="8" t="s">
        <v>1079</v>
      </c>
      <c r="C539" s="7">
        <v>9.7087000000000007E-2</v>
      </c>
    </row>
    <row r="540" spans="1:3" x14ac:dyDescent="0.25">
      <c r="A540" s="1" t="s">
        <v>1080</v>
      </c>
      <c r="B540" s="8" t="s">
        <v>1081</v>
      </c>
      <c r="C540" s="7">
        <v>0.139403</v>
      </c>
    </row>
    <row r="541" spans="1:3" x14ac:dyDescent="0.25">
      <c r="A541" s="1" t="s">
        <v>1082</v>
      </c>
      <c r="B541" s="8" t="s">
        <v>1083</v>
      </c>
      <c r="C541" s="7">
        <v>0.139403</v>
      </c>
    </row>
    <row r="542" spans="1:3" x14ac:dyDescent="0.25">
      <c r="A542" s="1" t="s">
        <v>1084</v>
      </c>
      <c r="B542" s="8" t="s">
        <v>1085</v>
      </c>
      <c r="C542" s="7">
        <v>0.139403</v>
      </c>
    </row>
    <row r="543" spans="1:3" x14ac:dyDescent="0.25">
      <c r="A543" s="1" t="s">
        <v>1086</v>
      </c>
      <c r="B543" s="8" t="s">
        <v>1087</v>
      </c>
      <c r="C543" s="7">
        <v>1.634522</v>
      </c>
    </row>
    <row r="544" spans="1:3" x14ac:dyDescent="0.25">
      <c r="A544" s="1" t="s">
        <v>1088</v>
      </c>
      <c r="B544" s="8" t="s">
        <v>1089</v>
      </c>
      <c r="C544" s="7">
        <v>1.634522</v>
      </c>
    </row>
    <row r="545" spans="1:3" x14ac:dyDescent="0.25">
      <c r="A545" s="1" t="s">
        <v>1090</v>
      </c>
      <c r="B545" s="8" t="s">
        <v>1091</v>
      </c>
      <c r="C545" s="7">
        <v>1.634522</v>
      </c>
    </row>
    <row r="546" spans="1:3" x14ac:dyDescent="0.25">
      <c r="A546" s="1" t="s">
        <v>1092</v>
      </c>
      <c r="B546" s="8" t="s">
        <v>1093</v>
      </c>
      <c r="C546" s="7">
        <v>1.634522</v>
      </c>
    </row>
    <row r="547" spans="1:3" x14ac:dyDescent="0.25">
      <c r="A547" s="1" t="s">
        <v>1094</v>
      </c>
      <c r="B547" s="8" t="s">
        <v>1095</v>
      </c>
      <c r="C547" s="7">
        <v>18.659452000000002</v>
      </c>
    </row>
    <row r="548" spans="1:3" x14ac:dyDescent="0.25">
      <c r="A548" s="1" t="s">
        <v>1096</v>
      </c>
      <c r="B548" s="8" t="s">
        <v>1097</v>
      </c>
      <c r="C548" s="7">
        <v>3.8327119999999999</v>
      </c>
    </row>
    <row r="549" spans="1:3" x14ac:dyDescent="0.25">
      <c r="A549" s="1" t="s">
        <v>1098</v>
      </c>
      <c r="B549" s="8" t="s">
        <v>1099</v>
      </c>
      <c r="C549" s="7">
        <v>0.84194899999999995</v>
      </c>
    </row>
    <row r="550" spans="1:3" x14ac:dyDescent="0.25">
      <c r="A550" s="1" t="s">
        <v>1100</v>
      </c>
      <c r="B550" s="8" t="s">
        <v>1101</v>
      </c>
      <c r="C550" s="7">
        <v>0.252585</v>
      </c>
    </row>
    <row r="551" spans="1:3" x14ac:dyDescent="0.25">
      <c r="A551" s="1" t="s">
        <v>1102</v>
      </c>
      <c r="B551" s="8" t="s">
        <v>1103</v>
      </c>
      <c r="C551" s="7">
        <v>0.202068</v>
      </c>
    </row>
    <row r="552" spans="1:3" x14ac:dyDescent="0.25">
      <c r="A552" s="1" t="s">
        <v>1104</v>
      </c>
      <c r="B552" s="8" t="s">
        <v>1105</v>
      </c>
      <c r="C552" s="7">
        <v>0.38729599999999997</v>
      </c>
    </row>
    <row r="553" spans="1:3" x14ac:dyDescent="0.25">
      <c r="A553" s="1" t="s">
        <v>1106</v>
      </c>
      <c r="B553" s="8" t="s">
        <v>1107</v>
      </c>
      <c r="C553" s="7">
        <v>2.9907629999999998</v>
      </c>
    </row>
    <row r="554" spans="1:3" x14ac:dyDescent="0.25">
      <c r="A554" s="1" t="s">
        <v>1108</v>
      </c>
      <c r="B554" s="8" t="s">
        <v>1109</v>
      </c>
      <c r="C554" s="7">
        <v>0.45571</v>
      </c>
    </row>
    <row r="555" spans="1:3" x14ac:dyDescent="0.25">
      <c r="A555" s="1" t="s">
        <v>1110</v>
      </c>
      <c r="B555" s="8" t="s">
        <v>1111</v>
      </c>
      <c r="C555" s="7">
        <v>0.43282700000000002</v>
      </c>
    </row>
    <row r="556" spans="1:3" x14ac:dyDescent="0.25">
      <c r="A556" s="1" t="s">
        <v>1112</v>
      </c>
      <c r="B556" s="8" t="s">
        <v>1113</v>
      </c>
      <c r="C556" s="7">
        <v>0.30603900000000001</v>
      </c>
    </row>
    <row r="557" spans="1:3" x14ac:dyDescent="0.25">
      <c r="A557" s="1" t="s">
        <v>1114</v>
      </c>
      <c r="B557" s="8" t="s">
        <v>1115</v>
      </c>
      <c r="C557" s="7">
        <v>0.28617900000000002</v>
      </c>
    </row>
    <row r="558" spans="1:3" x14ac:dyDescent="0.25">
      <c r="A558" s="1" t="s">
        <v>1116</v>
      </c>
      <c r="B558" s="8" t="s">
        <v>1117</v>
      </c>
      <c r="C558" s="7">
        <v>0.35180499999999998</v>
      </c>
    </row>
    <row r="559" spans="1:3" x14ac:dyDescent="0.25">
      <c r="A559" s="1" t="s">
        <v>1118</v>
      </c>
      <c r="B559" s="8" t="s">
        <v>1119</v>
      </c>
      <c r="C559" s="7">
        <v>0.29292099999999999</v>
      </c>
    </row>
    <row r="560" spans="1:3" x14ac:dyDescent="0.25">
      <c r="A560" s="1" t="s">
        <v>1120</v>
      </c>
      <c r="B560" s="8" t="s">
        <v>1121</v>
      </c>
      <c r="C560" s="7">
        <v>0.117169</v>
      </c>
    </row>
    <row r="561" spans="1:3" x14ac:dyDescent="0.25">
      <c r="A561" s="1" t="s">
        <v>1122</v>
      </c>
      <c r="B561" s="8" t="s">
        <v>1123</v>
      </c>
      <c r="C561" s="7">
        <v>0.17575199999999999</v>
      </c>
    </row>
    <row r="562" spans="1:3" x14ac:dyDescent="0.25">
      <c r="A562" s="1" t="s">
        <v>1124</v>
      </c>
      <c r="B562" s="8" t="s">
        <v>1125</v>
      </c>
      <c r="C562" s="7">
        <v>0.57236100000000001</v>
      </c>
    </row>
    <row r="563" spans="1:3" x14ac:dyDescent="0.25">
      <c r="A563" s="1" t="s">
        <v>1126</v>
      </c>
      <c r="B563" s="8" t="s">
        <v>1127</v>
      </c>
      <c r="C563" s="7">
        <v>2.5661740000000002</v>
      </c>
    </row>
    <row r="564" spans="1:3" x14ac:dyDescent="0.25">
      <c r="A564" s="1" t="s">
        <v>1128</v>
      </c>
      <c r="B564" s="8" t="s">
        <v>1129</v>
      </c>
      <c r="C564" s="7">
        <v>2.081629</v>
      </c>
    </row>
    <row r="565" spans="1:3" x14ac:dyDescent="0.25">
      <c r="A565" s="1" t="s">
        <v>1130</v>
      </c>
      <c r="B565" s="8" t="s">
        <v>1131</v>
      </c>
      <c r="C565" s="7">
        <v>0.43676700000000002</v>
      </c>
    </row>
    <row r="566" spans="1:3" x14ac:dyDescent="0.25">
      <c r="A566" s="1" t="s">
        <v>1132</v>
      </c>
      <c r="B566" s="8" t="s">
        <v>1133</v>
      </c>
      <c r="C566" s="7">
        <v>8.7878999999999999E-2</v>
      </c>
    </row>
    <row r="567" spans="1:3" x14ac:dyDescent="0.25">
      <c r="A567" s="1" t="s">
        <v>1134</v>
      </c>
      <c r="B567" s="8" t="s">
        <v>1135</v>
      </c>
      <c r="C567" s="7">
        <v>7.3072999999999999E-2</v>
      </c>
    </row>
    <row r="568" spans="1:3" x14ac:dyDescent="0.25">
      <c r="A568" s="1" t="s">
        <v>1136</v>
      </c>
      <c r="B568" s="8" t="s">
        <v>1137</v>
      </c>
      <c r="C568" s="7">
        <v>0.37802200000000002</v>
      </c>
    </row>
    <row r="569" spans="1:3" x14ac:dyDescent="0.25">
      <c r="A569" s="1" t="s">
        <v>1138</v>
      </c>
      <c r="B569" s="8" t="s">
        <v>1139</v>
      </c>
      <c r="C569" s="7">
        <v>0.387096</v>
      </c>
    </row>
    <row r="570" spans="1:3" x14ac:dyDescent="0.25">
      <c r="A570" s="1" t="s">
        <v>1140</v>
      </c>
      <c r="B570" s="8" t="s">
        <v>1141</v>
      </c>
      <c r="C570" s="7">
        <v>9.3609999999999999E-2</v>
      </c>
    </row>
    <row r="571" spans="1:3" x14ac:dyDescent="0.25">
      <c r="A571" s="1" t="s">
        <v>1142</v>
      </c>
      <c r="B571" s="8" t="s">
        <v>1143</v>
      </c>
      <c r="C571" s="7">
        <v>0.62518200000000002</v>
      </c>
    </row>
    <row r="572" spans="1:3" x14ac:dyDescent="0.25">
      <c r="A572" s="1" t="s">
        <v>1144</v>
      </c>
      <c r="B572" s="8" t="s">
        <v>1145</v>
      </c>
      <c r="C572" s="7">
        <v>0.484545</v>
      </c>
    </row>
    <row r="573" spans="1:3" x14ac:dyDescent="0.25">
      <c r="A573" s="1" t="s">
        <v>1146</v>
      </c>
      <c r="B573" s="8" t="s">
        <v>1147</v>
      </c>
      <c r="C573" s="7">
        <v>0.484545</v>
      </c>
    </row>
    <row r="574" spans="1:3" x14ac:dyDescent="0.25">
      <c r="A574" s="1" t="s">
        <v>1148</v>
      </c>
      <c r="B574" s="8" t="s">
        <v>1149</v>
      </c>
      <c r="C574" s="7">
        <v>4.8310269999999997</v>
      </c>
    </row>
    <row r="575" spans="1:3" x14ac:dyDescent="0.25">
      <c r="A575" s="1" t="s">
        <v>1150</v>
      </c>
      <c r="B575" s="8" t="s">
        <v>1151</v>
      </c>
      <c r="C575" s="7">
        <v>1.4521999999999999</v>
      </c>
    </row>
    <row r="576" spans="1:3" x14ac:dyDescent="0.25">
      <c r="A576" s="1" t="s">
        <v>1152</v>
      </c>
      <c r="B576" s="8" t="s">
        <v>1153</v>
      </c>
      <c r="C576" s="7">
        <v>0.83123899999999995</v>
      </c>
    </row>
    <row r="577" spans="1:3" x14ac:dyDescent="0.25">
      <c r="A577" s="1" t="s">
        <v>1154</v>
      </c>
      <c r="B577" s="8" t="s">
        <v>1155</v>
      </c>
      <c r="C577" s="7">
        <v>0.62096099999999999</v>
      </c>
    </row>
    <row r="578" spans="1:3" x14ac:dyDescent="0.25">
      <c r="A578" s="1" t="s">
        <v>1156</v>
      </c>
      <c r="B578" s="8" t="s">
        <v>1157</v>
      </c>
      <c r="C578" s="7">
        <v>3.3788269999999998</v>
      </c>
    </row>
    <row r="579" spans="1:3" x14ac:dyDescent="0.25">
      <c r="A579" s="1" t="s">
        <v>1158</v>
      </c>
      <c r="B579" s="8" t="s">
        <v>1159</v>
      </c>
      <c r="C579" s="7">
        <v>0.33788299999999999</v>
      </c>
    </row>
    <row r="580" spans="1:3" x14ac:dyDescent="0.25">
      <c r="A580" s="1" t="s">
        <v>1160</v>
      </c>
      <c r="B580" s="8" t="s">
        <v>1161</v>
      </c>
      <c r="C580" s="7">
        <v>0.84470699999999999</v>
      </c>
    </row>
    <row r="581" spans="1:3" x14ac:dyDescent="0.25">
      <c r="A581" s="1" t="s">
        <v>1162</v>
      </c>
      <c r="B581" s="8" t="s">
        <v>1163</v>
      </c>
      <c r="C581" s="7">
        <v>0.84470699999999999</v>
      </c>
    </row>
    <row r="582" spans="1:3" x14ac:dyDescent="0.25">
      <c r="A582" s="1" t="s">
        <v>1164</v>
      </c>
      <c r="B582" s="8" t="s">
        <v>1165</v>
      </c>
      <c r="C582" s="7">
        <v>0.33788299999999999</v>
      </c>
    </row>
    <row r="583" spans="1:3" x14ac:dyDescent="0.25">
      <c r="A583" s="1" t="s">
        <v>1166</v>
      </c>
      <c r="B583" s="8" t="s">
        <v>1167</v>
      </c>
      <c r="C583" s="7">
        <v>0.67576400000000003</v>
      </c>
    </row>
    <row r="584" spans="1:3" x14ac:dyDescent="0.25">
      <c r="A584" s="1" t="s">
        <v>1168</v>
      </c>
      <c r="B584" s="8" t="s">
        <v>1169</v>
      </c>
      <c r="C584" s="7">
        <v>0.33788299999999999</v>
      </c>
    </row>
    <row r="585" spans="1:3" x14ac:dyDescent="0.25">
      <c r="A585" s="1" t="s">
        <v>1170</v>
      </c>
      <c r="B585" s="8" t="s">
        <v>1171</v>
      </c>
      <c r="C585" s="7">
        <v>5.837332</v>
      </c>
    </row>
    <row r="586" spans="1:3" x14ac:dyDescent="0.25">
      <c r="A586" s="1" t="s">
        <v>1172</v>
      </c>
      <c r="B586" s="8" t="s">
        <v>1173</v>
      </c>
      <c r="C586" s="7">
        <v>0.38110500000000003</v>
      </c>
    </row>
    <row r="587" spans="1:3" x14ac:dyDescent="0.25">
      <c r="A587" s="1" t="s">
        <v>1174</v>
      </c>
      <c r="B587" s="8" t="s">
        <v>1175</v>
      </c>
      <c r="C587" s="7">
        <v>0.38110500000000003</v>
      </c>
    </row>
    <row r="588" spans="1:3" x14ac:dyDescent="0.25">
      <c r="A588" s="1" t="s">
        <v>1176</v>
      </c>
      <c r="B588" s="8" t="s">
        <v>1177</v>
      </c>
      <c r="C588" s="7">
        <v>5.4562270000000002</v>
      </c>
    </row>
    <row r="589" spans="1:3" x14ac:dyDescent="0.25">
      <c r="A589" s="1" t="s">
        <v>1178</v>
      </c>
      <c r="B589" s="8" t="s">
        <v>1179</v>
      </c>
      <c r="C589" s="7">
        <v>1.5922069999999999</v>
      </c>
    </row>
    <row r="590" spans="1:3" x14ac:dyDescent="0.25">
      <c r="A590" s="1" t="s">
        <v>1180</v>
      </c>
      <c r="B590" s="8" t="s">
        <v>1181</v>
      </c>
      <c r="C590" s="7">
        <v>1.5922069999999999</v>
      </c>
    </row>
    <row r="591" spans="1:3" x14ac:dyDescent="0.25">
      <c r="A591" s="1" t="s">
        <v>1182</v>
      </c>
      <c r="B591" s="8" t="s">
        <v>1183</v>
      </c>
      <c r="C591" s="7">
        <v>1.5922069999999999</v>
      </c>
    </row>
    <row r="592" spans="1:3" x14ac:dyDescent="0.25">
      <c r="A592" s="1" t="s">
        <v>1184</v>
      </c>
      <c r="B592" s="8" t="s">
        <v>1185</v>
      </c>
      <c r="C592" s="7">
        <v>22.254300000000001</v>
      </c>
    </row>
    <row r="593" spans="1:4" x14ac:dyDescent="0.25">
      <c r="A593" s="1" t="s">
        <v>1186</v>
      </c>
      <c r="B593" s="8" t="s">
        <v>1187</v>
      </c>
      <c r="C593" s="7">
        <v>7.7652260000000002</v>
      </c>
    </row>
    <row r="594" spans="1:4" x14ac:dyDescent="0.25">
      <c r="A594" s="1" t="s">
        <v>1188</v>
      </c>
      <c r="B594" s="8" t="s">
        <v>1189</v>
      </c>
      <c r="C594" s="7">
        <v>0.59299800000000003</v>
      </c>
    </row>
    <row r="595" spans="1:4" x14ac:dyDescent="0.25">
      <c r="A595" s="1" t="s">
        <v>1190</v>
      </c>
      <c r="B595" s="8" t="s">
        <v>1191</v>
      </c>
      <c r="C595" s="7">
        <v>0.59299800000000003</v>
      </c>
      <c r="D595" s="7">
        <v>0.59299800000000003</v>
      </c>
    </row>
    <row r="596" spans="1:4" x14ac:dyDescent="0.25">
      <c r="A596" s="1" t="s">
        <v>1192</v>
      </c>
      <c r="B596" s="8" t="s">
        <v>1193</v>
      </c>
      <c r="C596" s="7">
        <v>7.1722279999999996</v>
      </c>
    </row>
    <row r="597" spans="1:4" x14ac:dyDescent="0.25">
      <c r="A597" s="1" t="s">
        <v>1194</v>
      </c>
      <c r="B597" s="8" t="s">
        <v>1195</v>
      </c>
      <c r="C597" s="7">
        <v>1.8268329999999999</v>
      </c>
      <c r="D597" s="7">
        <v>1.8268329999999999</v>
      </c>
    </row>
    <row r="598" spans="1:4" x14ac:dyDescent="0.25">
      <c r="A598" s="1" t="s">
        <v>1196</v>
      </c>
      <c r="B598" s="8" t="s">
        <v>1197</v>
      </c>
      <c r="C598" s="7">
        <v>1.787407</v>
      </c>
      <c r="D598" s="7">
        <v>1.787407</v>
      </c>
    </row>
    <row r="599" spans="1:4" x14ac:dyDescent="0.25">
      <c r="A599" s="1" t="s">
        <v>1198</v>
      </c>
      <c r="B599" s="8" t="s">
        <v>1199</v>
      </c>
      <c r="C599" s="7">
        <v>1.5566199999999999</v>
      </c>
      <c r="D599" s="7">
        <v>1.5566199999999999</v>
      </c>
    </row>
    <row r="600" spans="1:4" x14ac:dyDescent="0.25">
      <c r="A600" s="1" t="s">
        <v>1200</v>
      </c>
      <c r="B600" s="8" t="s">
        <v>1201</v>
      </c>
      <c r="C600" s="7">
        <v>0.44474900000000001</v>
      </c>
    </row>
    <row r="601" spans="1:4" x14ac:dyDescent="0.25">
      <c r="A601" s="1" t="s">
        <v>1202</v>
      </c>
      <c r="B601" s="8" t="s">
        <v>1203</v>
      </c>
      <c r="C601" s="7">
        <v>0.88949699999999998</v>
      </c>
      <c r="D601" s="7">
        <v>0.88949699999999998</v>
      </c>
    </row>
    <row r="602" spans="1:4" x14ac:dyDescent="0.25">
      <c r="A602" s="1" t="s">
        <v>1204</v>
      </c>
      <c r="B602" s="8" t="s">
        <v>1205</v>
      </c>
      <c r="C602" s="7">
        <v>0.66712199999999999</v>
      </c>
    </row>
    <row r="603" spans="1:4" x14ac:dyDescent="0.25">
      <c r="A603" s="1" t="s">
        <v>1206</v>
      </c>
      <c r="B603" s="8" t="s">
        <v>1207</v>
      </c>
      <c r="C603" s="7">
        <v>14.489074</v>
      </c>
    </row>
    <row r="604" spans="1:4" x14ac:dyDescent="0.25">
      <c r="A604" s="1" t="s">
        <v>1208</v>
      </c>
      <c r="B604" s="8" t="s">
        <v>1209</v>
      </c>
      <c r="C604" s="7">
        <v>3.0791550000000001</v>
      </c>
      <c r="D604" s="7">
        <v>3.0791550000000001</v>
      </c>
    </row>
    <row r="605" spans="1:4" x14ac:dyDescent="0.25">
      <c r="A605" s="1" t="s">
        <v>1210</v>
      </c>
      <c r="B605" s="8" t="s">
        <v>1211</v>
      </c>
      <c r="C605" s="7">
        <v>0.797153</v>
      </c>
    </row>
    <row r="606" spans="1:4" x14ac:dyDescent="0.25">
      <c r="A606" s="1" t="s">
        <v>1212</v>
      </c>
      <c r="B606" s="8" t="s">
        <v>1213</v>
      </c>
      <c r="C606" s="7">
        <v>1.1100490000000001</v>
      </c>
    </row>
    <row r="607" spans="1:4" x14ac:dyDescent="0.25">
      <c r="A607" s="1" t="s">
        <v>1214</v>
      </c>
      <c r="B607" s="8" t="s">
        <v>1215</v>
      </c>
      <c r="C607" s="7">
        <v>0.75883299999999998</v>
      </c>
    </row>
    <row r="608" spans="1:4" x14ac:dyDescent="0.25">
      <c r="A608" s="1" t="s">
        <v>1216</v>
      </c>
      <c r="B608" s="8" t="s">
        <v>1217</v>
      </c>
      <c r="C608" s="7">
        <v>0.41311999999999999</v>
      </c>
    </row>
    <row r="609" spans="1:5" x14ac:dyDescent="0.25">
      <c r="A609" s="1" t="s">
        <v>1218</v>
      </c>
      <c r="B609" s="8" t="s">
        <v>1219</v>
      </c>
      <c r="C609" s="7">
        <v>1.232145</v>
      </c>
      <c r="D609" s="7">
        <v>1.232145</v>
      </c>
    </row>
    <row r="610" spans="1:5" x14ac:dyDescent="0.25">
      <c r="A610" s="1" t="s">
        <v>1220</v>
      </c>
      <c r="B610" s="8" t="s">
        <v>1221</v>
      </c>
      <c r="C610" s="7">
        <v>1.232145</v>
      </c>
      <c r="D610" s="7"/>
    </row>
    <row r="611" spans="1:5" x14ac:dyDescent="0.25">
      <c r="A611" s="1" t="s">
        <v>1222</v>
      </c>
      <c r="B611" s="12" t="s">
        <v>1223</v>
      </c>
      <c r="C611" s="7">
        <v>9.6482670000000006</v>
      </c>
    </row>
    <row r="612" spans="1:5" x14ac:dyDescent="0.25">
      <c r="A612" s="1" t="s">
        <v>1224</v>
      </c>
      <c r="B612" s="8" t="s">
        <v>1225</v>
      </c>
      <c r="C612" s="7">
        <v>1.7559849999999999</v>
      </c>
    </row>
    <row r="613" spans="1:5" x14ac:dyDescent="0.25">
      <c r="A613" s="1" t="s">
        <v>1226</v>
      </c>
      <c r="B613" s="8" t="s">
        <v>1227</v>
      </c>
      <c r="C613" s="7">
        <v>5.3210189999999997</v>
      </c>
    </row>
    <row r="614" spans="1:5" x14ac:dyDescent="0.25">
      <c r="A614" s="1" t="s">
        <v>1228</v>
      </c>
      <c r="B614" s="8" t="s">
        <v>1229</v>
      </c>
      <c r="C614" s="7">
        <v>2.5712630000000001</v>
      </c>
    </row>
    <row r="615" spans="1:5" x14ac:dyDescent="0.25">
      <c r="A615" s="1" t="s">
        <v>1230</v>
      </c>
      <c r="B615" s="8" t="s">
        <v>1231</v>
      </c>
      <c r="C615" s="7">
        <v>0.52950699999999995</v>
      </c>
    </row>
    <row r="616" spans="1:5" x14ac:dyDescent="0.25">
      <c r="A616" s="1" t="s">
        <v>1232</v>
      </c>
      <c r="B616" s="9" t="s">
        <v>1233</v>
      </c>
      <c r="C616" s="7">
        <v>0.52950699999999995</v>
      </c>
    </row>
    <row r="617" spans="1:5" x14ac:dyDescent="0.25">
      <c r="A617" s="1" t="s">
        <v>1234</v>
      </c>
      <c r="B617" s="8" t="s">
        <v>1235</v>
      </c>
      <c r="C617" s="7">
        <v>6.03634</v>
      </c>
    </row>
    <row r="618" spans="1:5" x14ac:dyDescent="0.25">
      <c r="A618" s="1" t="s">
        <v>1236</v>
      </c>
      <c r="B618" s="8" t="s">
        <v>1237</v>
      </c>
      <c r="C618" s="7">
        <v>2.1922869999999999</v>
      </c>
      <c r="E618" s="7">
        <v>2.1922869999999999</v>
      </c>
    </row>
    <row r="619" spans="1:5" x14ac:dyDescent="0.25">
      <c r="A619" s="1" t="s">
        <v>1238</v>
      </c>
      <c r="B619" s="8" t="s">
        <v>1239</v>
      </c>
      <c r="C619" s="7">
        <v>1.700561</v>
      </c>
    </row>
    <row r="620" spans="1:5" x14ac:dyDescent="0.25">
      <c r="A620" s="1" t="s">
        <v>1240</v>
      </c>
      <c r="B620" s="8" t="s">
        <v>1241</v>
      </c>
      <c r="C620" s="7">
        <v>0.27147900000000003</v>
      </c>
    </row>
    <row r="621" spans="1:5" x14ac:dyDescent="0.25">
      <c r="A621" s="1" t="s">
        <v>1242</v>
      </c>
      <c r="B621" s="8" t="s">
        <v>1243</v>
      </c>
      <c r="C621" s="7">
        <v>0.19293399999999999</v>
      </c>
    </row>
    <row r="622" spans="1:5" x14ac:dyDescent="0.25">
      <c r="A622" s="1" t="s">
        <v>1244</v>
      </c>
      <c r="B622" s="8" t="s">
        <v>1245</v>
      </c>
      <c r="C622" s="7">
        <v>0.38586799999999999</v>
      </c>
    </row>
    <row r="623" spans="1:5" x14ac:dyDescent="0.25">
      <c r="A623" s="1" t="s">
        <v>1246</v>
      </c>
      <c r="B623" s="8" t="s">
        <v>1247</v>
      </c>
      <c r="C623" s="7">
        <v>0.27147900000000003</v>
      </c>
    </row>
    <row r="624" spans="1:5" x14ac:dyDescent="0.25">
      <c r="A624" s="1" t="s">
        <v>1248</v>
      </c>
      <c r="B624" s="8" t="s">
        <v>1249</v>
      </c>
      <c r="C624" s="7">
        <v>0.19293399999999999</v>
      </c>
    </row>
    <row r="625" spans="1:4" x14ac:dyDescent="0.25">
      <c r="A625" s="1" t="s">
        <v>1250</v>
      </c>
      <c r="B625" s="8" t="s">
        <v>1251</v>
      </c>
      <c r="C625" s="7">
        <v>0.38586700000000002</v>
      </c>
    </row>
    <row r="626" spans="1:4" x14ac:dyDescent="0.25">
      <c r="A626" s="1" t="s">
        <v>1252</v>
      </c>
      <c r="B626" s="8" t="s">
        <v>1253</v>
      </c>
      <c r="C626" s="7">
        <v>0.23175999999999999</v>
      </c>
    </row>
    <row r="627" spans="1:4" x14ac:dyDescent="0.25">
      <c r="A627" s="1" t="s">
        <v>1254</v>
      </c>
      <c r="B627" s="8" t="s">
        <v>1255</v>
      </c>
      <c r="C627" s="7">
        <v>7.7269000000000004E-2</v>
      </c>
    </row>
    <row r="628" spans="1:4" x14ac:dyDescent="0.25">
      <c r="A628" s="1" t="s">
        <v>1256</v>
      </c>
      <c r="B628" s="8" t="s">
        <v>1257</v>
      </c>
      <c r="C628" s="7">
        <v>0.15449099999999999</v>
      </c>
    </row>
    <row r="629" spans="1:4" x14ac:dyDescent="0.25">
      <c r="A629" s="1" t="s">
        <v>1258</v>
      </c>
      <c r="B629" s="8" t="s">
        <v>1259</v>
      </c>
      <c r="C629" s="7">
        <v>0.25996599999999997</v>
      </c>
    </row>
    <row r="630" spans="1:4" x14ac:dyDescent="0.25">
      <c r="A630" s="1" t="s">
        <v>1260</v>
      </c>
      <c r="B630" s="8" t="s">
        <v>1261</v>
      </c>
      <c r="C630" s="7">
        <v>7.8845999999999999E-2</v>
      </c>
    </row>
    <row r="631" spans="1:4" x14ac:dyDescent="0.25">
      <c r="A631" s="1" t="s">
        <v>1262</v>
      </c>
      <c r="B631" s="8" t="s">
        <v>1263</v>
      </c>
      <c r="C631" s="7">
        <v>0.18112</v>
      </c>
    </row>
    <row r="632" spans="1:4" x14ac:dyDescent="0.25">
      <c r="A632" s="1" t="s">
        <v>1264</v>
      </c>
      <c r="B632" s="8" t="s">
        <v>1265</v>
      </c>
      <c r="C632" s="7">
        <v>1.5498510000000001</v>
      </c>
      <c r="D632" s="7">
        <v>1.5498510000000001</v>
      </c>
    </row>
    <row r="633" spans="1:4" x14ac:dyDescent="0.25">
      <c r="A633" s="1" t="s">
        <v>1266</v>
      </c>
      <c r="B633" s="8" t="s">
        <v>1267</v>
      </c>
      <c r="C633" s="7">
        <v>0.76648400000000005</v>
      </c>
    </row>
    <row r="634" spans="1:4" x14ac:dyDescent="0.25">
      <c r="A634" s="1" t="s">
        <v>1268</v>
      </c>
      <c r="B634" s="8" t="s">
        <v>1269</v>
      </c>
      <c r="C634" s="7">
        <v>0.14425499999999999</v>
      </c>
    </row>
    <row r="635" spans="1:4" x14ac:dyDescent="0.25">
      <c r="A635" s="1" t="s">
        <v>1270</v>
      </c>
      <c r="B635" s="8" t="s">
        <v>1271</v>
      </c>
      <c r="C635" s="7">
        <v>0.33941500000000002</v>
      </c>
    </row>
    <row r="636" spans="1:4" x14ac:dyDescent="0.25">
      <c r="A636" s="1" t="s">
        <v>1272</v>
      </c>
      <c r="B636" s="8" t="s">
        <v>1273</v>
      </c>
      <c r="C636" s="7">
        <v>0.10180599999999999</v>
      </c>
    </row>
    <row r="637" spans="1:4" x14ac:dyDescent="0.25">
      <c r="A637" s="1" t="s">
        <v>1274</v>
      </c>
      <c r="B637" s="8" t="s">
        <v>1275</v>
      </c>
      <c r="C637" s="7">
        <v>3.7303999999999997E-2</v>
      </c>
    </row>
    <row r="638" spans="1:4" x14ac:dyDescent="0.25">
      <c r="A638" s="1" t="s">
        <v>1276</v>
      </c>
      <c r="B638" s="8" t="s">
        <v>1277</v>
      </c>
      <c r="C638" s="7">
        <v>0.143704</v>
      </c>
    </row>
    <row r="639" spans="1:4" x14ac:dyDescent="0.25">
      <c r="A639" s="1" t="s">
        <v>1278</v>
      </c>
      <c r="B639" s="8" t="s">
        <v>1279</v>
      </c>
      <c r="C639" s="7">
        <v>0.78336700000000004</v>
      </c>
    </row>
    <row r="640" spans="1:4" x14ac:dyDescent="0.25">
      <c r="A640" s="1" t="s">
        <v>1280</v>
      </c>
      <c r="B640" s="8" t="s">
        <v>1281</v>
      </c>
      <c r="C640" s="7">
        <v>3.1447999999999997E-2</v>
      </c>
    </row>
    <row r="641" spans="1:3" x14ac:dyDescent="0.25">
      <c r="A641" s="1" t="s">
        <v>1282</v>
      </c>
      <c r="B641" s="8" t="s">
        <v>1283</v>
      </c>
      <c r="C641" s="7">
        <v>3.2388E-2</v>
      </c>
    </row>
    <row r="642" spans="1:3" x14ac:dyDescent="0.25">
      <c r="A642" s="1" t="s">
        <v>1284</v>
      </c>
      <c r="B642" s="8" t="s">
        <v>1285</v>
      </c>
      <c r="C642" s="7">
        <v>8.4531999999999996E-2</v>
      </c>
    </row>
    <row r="643" spans="1:3" x14ac:dyDescent="0.25">
      <c r="A643" s="1" t="s">
        <v>1286</v>
      </c>
      <c r="B643" s="8" t="s">
        <v>1287</v>
      </c>
      <c r="C643" s="7">
        <v>0.23639399999999999</v>
      </c>
    </row>
    <row r="644" spans="1:3" x14ac:dyDescent="0.25">
      <c r="A644" s="1" t="s">
        <v>1288</v>
      </c>
      <c r="B644" s="9" t="s">
        <v>1289</v>
      </c>
      <c r="C644" s="7">
        <v>7.4856000000000006E-2</v>
      </c>
    </row>
    <row r="645" spans="1:3" x14ac:dyDescent="0.25">
      <c r="A645" s="1" t="s">
        <v>1290</v>
      </c>
      <c r="B645" s="8" t="s">
        <v>1291</v>
      </c>
      <c r="C645" s="7">
        <v>8.3725999999999995E-2</v>
      </c>
    </row>
    <row r="646" spans="1:3" x14ac:dyDescent="0.25">
      <c r="A646" s="1" t="s">
        <v>1292</v>
      </c>
      <c r="B646" s="8" t="s">
        <v>1293</v>
      </c>
      <c r="C646" s="7">
        <v>0.13237599999999999</v>
      </c>
    </row>
    <row r="647" spans="1:3" x14ac:dyDescent="0.25">
      <c r="A647" s="1" t="s">
        <v>1294</v>
      </c>
      <c r="B647" s="8" t="s">
        <v>1295</v>
      </c>
      <c r="C647" s="7">
        <v>0.10764700000000001</v>
      </c>
    </row>
    <row r="648" spans="1:3" x14ac:dyDescent="0.25">
      <c r="A648" s="1" t="s">
        <v>1296</v>
      </c>
      <c r="B648" s="8" t="s">
        <v>1297</v>
      </c>
      <c r="C648" s="7">
        <v>0.28120800000000001</v>
      </c>
    </row>
    <row r="649" spans="1:3" x14ac:dyDescent="0.25">
      <c r="A649" s="1" t="s">
        <v>1298</v>
      </c>
      <c r="B649" s="8" t="s">
        <v>1299</v>
      </c>
      <c r="C649" s="7">
        <v>0.28120800000000001</v>
      </c>
    </row>
    <row r="650" spans="1:3" x14ac:dyDescent="0.25">
      <c r="A650" s="1" t="s">
        <v>1300</v>
      </c>
      <c r="B650" s="8" t="s">
        <v>1301</v>
      </c>
      <c r="C650" s="7">
        <v>9.0787000000000007E-2</v>
      </c>
    </row>
    <row r="651" spans="1:3" x14ac:dyDescent="0.25">
      <c r="A651" s="1" t="s">
        <v>1302</v>
      </c>
      <c r="B651" s="8" t="s">
        <v>1303</v>
      </c>
      <c r="C651" s="7">
        <v>9.9634E-2</v>
      </c>
    </row>
    <row r="652" spans="1:3" x14ac:dyDescent="0.25">
      <c r="A652" s="1" t="s">
        <v>1304</v>
      </c>
      <c r="B652" s="8" t="s">
        <v>1305</v>
      </c>
      <c r="C652" s="7">
        <v>9.0787000000000007E-2</v>
      </c>
    </row>
    <row r="653" spans="1:3" x14ac:dyDescent="0.25">
      <c r="A653" s="1" t="s">
        <v>1306</v>
      </c>
      <c r="B653" s="8" t="s">
        <v>1307</v>
      </c>
      <c r="C653" s="7">
        <v>2.012994</v>
      </c>
    </row>
    <row r="654" spans="1:3" x14ac:dyDescent="0.25">
      <c r="A654" s="1" t="s">
        <v>1308</v>
      </c>
      <c r="B654" s="8" t="s">
        <v>1309</v>
      </c>
      <c r="C654" s="7">
        <v>0.60183699999999996</v>
      </c>
    </row>
    <row r="655" spans="1:3" x14ac:dyDescent="0.25">
      <c r="A655" s="1" t="s">
        <v>1310</v>
      </c>
      <c r="B655" s="8" t="s">
        <v>1311</v>
      </c>
      <c r="C655" s="7">
        <v>1.411157</v>
      </c>
    </row>
    <row r="656" spans="1:3" x14ac:dyDescent="0.25">
      <c r="A656" s="1" t="s">
        <v>1312</v>
      </c>
      <c r="B656" s="8" t="s">
        <v>1313</v>
      </c>
      <c r="C656" s="7">
        <v>0.310562</v>
      </c>
    </row>
    <row r="657" spans="1:5" x14ac:dyDescent="0.25">
      <c r="A657" s="1" t="s">
        <v>1314</v>
      </c>
      <c r="B657" s="8" t="s">
        <v>1315</v>
      </c>
      <c r="C657" s="7">
        <v>0.663157</v>
      </c>
    </row>
    <row r="658" spans="1:5" x14ac:dyDescent="0.25">
      <c r="A658" s="1" t="s">
        <v>1316</v>
      </c>
      <c r="B658" s="8" t="s">
        <v>1317</v>
      </c>
      <c r="C658" s="7">
        <v>0.277503</v>
      </c>
    </row>
    <row r="659" spans="1:5" x14ac:dyDescent="0.25">
      <c r="A659" s="1" t="s">
        <v>1318</v>
      </c>
      <c r="B659" s="8" t="s">
        <v>1319</v>
      </c>
      <c r="C659" s="7">
        <v>0.15993499999999999</v>
      </c>
    </row>
    <row r="660" spans="1:5" x14ac:dyDescent="0.25">
      <c r="A660" s="14" t="s">
        <v>1320</v>
      </c>
      <c r="B660" s="15" t="s">
        <v>1321</v>
      </c>
      <c r="C660" s="16">
        <v>18.742319999999999</v>
      </c>
      <c r="D660" s="16">
        <v>18.742319999999999</v>
      </c>
      <c r="E660" s="14"/>
    </row>
    <row r="661" spans="1:5" x14ac:dyDescent="0.25">
      <c r="A661" s="1" t="s">
        <v>1322</v>
      </c>
      <c r="B661" s="8" t="s">
        <v>1321</v>
      </c>
      <c r="C661" s="7">
        <v>18.742319999999999</v>
      </c>
    </row>
    <row r="662" spans="1:5" x14ac:dyDescent="0.25">
      <c r="A662" s="1" t="s">
        <v>1323</v>
      </c>
      <c r="B662" s="8" t="s">
        <v>1324</v>
      </c>
      <c r="C662" s="7">
        <v>3.53003</v>
      </c>
    </row>
    <row r="663" spans="1:5" x14ac:dyDescent="0.25">
      <c r="A663" s="1" t="s">
        <v>1325</v>
      </c>
      <c r="B663" s="8" t="s">
        <v>1326</v>
      </c>
      <c r="C663" s="7">
        <v>3.53003</v>
      </c>
    </row>
    <row r="664" spans="1:5" x14ac:dyDescent="0.25">
      <c r="A664" s="1" t="s">
        <v>1327</v>
      </c>
      <c r="B664" s="8" t="s">
        <v>1328</v>
      </c>
      <c r="C664" s="7">
        <v>15.212289999999999</v>
      </c>
    </row>
    <row r="665" spans="1:5" x14ac:dyDescent="0.25">
      <c r="A665" s="1" t="s">
        <v>1329</v>
      </c>
      <c r="B665" s="8" t="s">
        <v>1330</v>
      </c>
      <c r="C665" s="7">
        <v>15.212289999999999</v>
      </c>
    </row>
    <row r="666" spans="1:5" x14ac:dyDescent="0.25">
      <c r="A666" s="1" t="s">
        <v>1331</v>
      </c>
      <c r="B666" s="8" t="s">
        <v>1332</v>
      </c>
      <c r="C666" s="7">
        <v>6.1754730000000002</v>
      </c>
    </row>
    <row r="667" spans="1:5" x14ac:dyDescent="0.25">
      <c r="A667" s="1" t="s">
        <v>1333</v>
      </c>
      <c r="B667" s="8" t="s">
        <v>1334</v>
      </c>
      <c r="C667" s="7">
        <v>1.2064900000000001</v>
      </c>
    </row>
    <row r="668" spans="1:5" x14ac:dyDescent="0.25">
      <c r="A668" s="1" t="s">
        <v>1335</v>
      </c>
      <c r="B668" s="8" t="s">
        <v>1334</v>
      </c>
      <c r="C668" s="7">
        <v>1.2064900000000001</v>
      </c>
    </row>
    <row r="669" spans="1:5" x14ac:dyDescent="0.25">
      <c r="A669" s="1" t="s">
        <v>1336</v>
      </c>
      <c r="B669" s="8" t="s">
        <v>1337</v>
      </c>
      <c r="C669" s="7">
        <v>1.2064900000000001</v>
      </c>
    </row>
    <row r="670" spans="1:5" x14ac:dyDescent="0.25">
      <c r="A670" s="1" t="s">
        <v>1338</v>
      </c>
      <c r="B670" s="8" t="s">
        <v>1339</v>
      </c>
      <c r="C670" s="7">
        <v>1.2064900000000001</v>
      </c>
    </row>
    <row r="671" spans="1:5" x14ac:dyDescent="0.25">
      <c r="A671" s="1" t="s">
        <v>1340</v>
      </c>
      <c r="B671" s="8" t="s">
        <v>1341</v>
      </c>
      <c r="C671" s="7">
        <v>0.90843399999999996</v>
      </c>
    </row>
    <row r="672" spans="1:5" x14ac:dyDescent="0.25">
      <c r="A672" s="1" t="s">
        <v>1342</v>
      </c>
      <c r="B672" s="8" t="s">
        <v>1341</v>
      </c>
      <c r="C672" s="7">
        <v>0.90843399999999996</v>
      </c>
    </row>
    <row r="673" spans="1:3" x14ac:dyDescent="0.25">
      <c r="A673" s="1" t="s">
        <v>1343</v>
      </c>
      <c r="B673" s="8" t="s">
        <v>1344</v>
      </c>
      <c r="C673" s="7">
        <v>0.90843399999999996</v>
      </c>
    </row>
    <row r="674" spans="1:3" x14ac:dyDescent="0.25">
      <c r="A674" s="1" t="s">
        <v>1345</v>
      </c>
      <c r="B674" s="8" t="s">
        <v>1346</v>
      </c>
      <c r="C674" s="7">
        <v>0.30566500000000002</v>
      </c>
    </row>
    <row r="675" spans="1:3" x14ac:dyDescent="0.25">
      <c r="A675" s="1" t="s">
        <v>1347</v>
      </c>
      <c r="B675" s="8" t="s">
        <v>1348</v>
      </c>
      <c r="C675" s="7">
        <v>0.602769</v>
      </c>
    </row>
    <row r="676" spans="1:3" x14ac:dyDescent="0.25">
      <c r="A676" s="1" t="s">
        <v>1349</v>
      </c>
      <c r="B676" s="8" t="s">
        <v>1350</v>
      </c>
      <c r="C676" s="7">
        <v>3.2282999999999999E-2</v>
      </c>
    </row>
    <row r="677" spans="1:3" x14ac:dyDescent="0.25">
      <c r="A677" s="1" t="s">
        <v>1351</v>
      </c>
      <c r="B677" s="8" t="s">
        <v>1350</v>
      </c>
      <c r="C677" s="7">
        <v>3.2282999999999999E-2</v>
      </c>
    </row>
    <row r="678" spans="1:3" x14ac:dyDescent="0.25">
      <c r="A678" s="1" t="s">
        <v>1352</v>
      </c>
      <c r="B678" s="8" t="s">
        <v>1353</v>
      </c>
      <c r="C678" s="7">
        <v>3.2282999999999999E-2</v>
      </c>
    </row>
    <row r="679" spans="1:3" x14ac:dyDescent="0.25">
      <c r="A679" s="1" t="s">
        <v>1354</v>
      </c>
      <c r="B679" s="8" t="s">
        <v>1355</v>
      </c>
      <c r="C679" s="7">
        <v>3.2282999999999999E-2</v>
      </c>
    </row>
    <row r="680" spans="1:3" x14ac:dyDescent="0.25">
      <c r="A680" s="1" t="s">
        <v>1356</v>
      </c>
      <c r="B680" s="8" t="s">
        <v>1357</v>
      </c>
      <c r="C680" s="7">
        <v>1.6888609999999999</v>
      </c>
    </row>
    <row r="681" spans="1:3" x14ac:dyDescent="0.25">
      <c r="A681" s="1" t="s">
        <v>1358</v>
      </c>
      <c r="B681" s="8" t="s">
        <v>1357</v>
      </c>
      <c r="C681" s="7">
        <v>1.6888609999999999</v>
      </c>
    </row>
    <row r="682" spans="1:3" x14ac:dyDescent="0.25">
      <c r="A682" s="1" t="s">
        <v>1359</v>
      </c>
      <c r="B682" s="8" t="s">
        <v>1360</v>
      </c>
      <c r="C682" s="7">
        <v>1.6888609999999999</v>
      </c>
    </row>
    <row r="683" spans="1:3" x14ac:dyDescent="0.25">
      <c r="A683" s="1" t="s">
        <v>1361</v>
      </c>
      <c r="B683" s="8" t="s">
        <v>1362</v>
      </c>
      <c r="C683" s="7">
        <v>0.14047299999999999</v>
      </c>
    </row>
    <row r="684" spans="1:3" x14ac:dyDescent="0.25">
      <c r="A684" s="1" t="s">
        <v>1363</v>
      </c>
      <c r="B684" s="8" t="s">
        <v>1364</v>
      </c>
      <c r="C684" s="7">
        <v>5.2852999999999997E-2</v>
      </c>
    </row>
    <row r="685" spans="1:3" x14ac:dyDescent="0.25">
      <c r="A685" s="1" t="s">
        <v>1365</v>
      </c>
      <c r="B685" s="8" t="s">
        <v>1366</v>
      </c>
      <c r="C685" s="7">
        <v>0.302014</v>
      </c>
    </row>
    <row r="686" spans="1:3" x14ac:dyDescent="0.25">
      <c r="A686" s="1" t="s">
        <v>1367</v>
      </c>
      <c r="B686" s="8" t="s">
        <v>1368</v>
      </c>
      <c r="C686" s="7">
        <v>1.1935210000000001</v>
      </c>
    </row>
    <row r="687" spans="1:3" x14ac:dyDescent="0.25">
      <c r="A687" s="1" t="s">
        <v>1369</v>
      </c>
      <c r="B687" s="8" t="s">
        <v>1370</v>
      </c>
      <c r="C687" s="7">
        <v>2.3394050000000002</v>
      </c>
    </row>
    <row r="688" spans="1:3" x14ac:dyDescent="0.25">
      <c r="A688" s="1" t="s">
        <v>1371</v>
      </c>
      <c r="B688" s="8" t="s">
        <v>1370</v>
      </c>
      <c r="C688" s="7">
        <v>2.3394050000000002</v>
      </c>
    </row>
    <row r="689" spans="1:5" x14ac:dyDescent="0.25">
      <c r="A689" s="1" t="s">
        <v>1372</v>
      </c>
      <c r="B689" s="8" t="s">
        <v>1373</v>
      </c>
      <c r="C689" s="7">
        <v>2.3394050000000002</v>
      </c>
    </row>
    <row r="690" spans="1:5" x14ac:dyDescent="0.25">
      <c r="A690" s="1" t="s">
        <v>1374</v>
      </c>
      <c r="B690" s="8" t="s">
        <v>1375</v>
      </c>
      <c r="C690" s="7">
        <v>1.023792</v>
      </c>
    </row>
    <row r="691" spans="1:5" x14ac:dyDescent="0.25">
      <c r="A691" s="1" t="s">
        <v>1376</v>
      </c>
      <c r="B691" s="8" t="s">
        <v>1377</v>
      </c>
      <c r="C691" s="7">
        <v>0.76013600000000003</v>
      </c>
    </row>
    <row r="692" spans="1:5" x14ac:dyDescent="0.25">
      <c r="A692" s="1" t="s">
        <v>1378</v>
      </c>
      <c r="B692" s="8" t="s">
        <v>1379</v>
      </c>
      <c r="C692" s="7">
        <v>0.261826</v>
      </c>
    </row>
    <row r="693" spans="1:5" x14ac:dyDescent="0.25">
      <c r="A693" s="1" t="s">
        <v>1380</v>
      </c>
      <c r="B693" s="8" t="s">
        <v>1381</v>
      </c>
      <c r="C693" s="7">
        <v>0.293651</v>
      </c>
    </row>
    <row r="694" spans="1:5" x14ac:dyDescent="0.25">
      <c r="A694" s="14" t="s">
        <v>1382</v>
      </c>
      <c r="B694" s="15" t="s">
        <v>1383</v>
      </c>
      <c r="C694" s="16">
        <v>64.772537</v>
      </c>
      <c r="D694" s="16">
        <v>64.772537</v>
      </c>
      <c r="E694" s="14"/>
    </row>
    <row r="695" spans="1:5" x14ac:dyDescent="0.25">
      <c r="A695" s="1" t="s">
        <v>1384</v>
      </c>
      <c r="B695" s="8" t="s">
        <v>1385</v>
      </c>
      <c r="C695" s="7">
        <v>56.992583000000003</v>
      </c>
    </row>
    <row r="696" spans="1:5" x14ac:dyDescent="0.25">
      <c r="A696" s="1" t="s">
        <v>1386</v>
      </c>
      <c r="B696" s="8" t="s">
        <v>1387</v>
      </c>
      <c r="C696" s="7">
        <v>43.894807999999998</v>
      </c>
    </row>
    <row r="697" spans="1:5" x14ac:dyDescent="0.25">
      <c r="A697" s="1" t="s">
        <v>1388</v>
      </c>
      <c r="B697" s="8" t="s">
        <v>1389</v>
      </c>
      <c r="C697" s="7">
        <v>41.144486000000001</v>
      </c>
    </row>
    <row r="698" spans="1:5" x14ac:dyDescent="0.25">
      <c r="A698" s="1" t="s">
        <v>1390</v>
      </c>
      <c r="B698" s="8" t="s">
        <v>1391</v>
      </c>
      <c r="C698" s="7">
        <v>1.764583</v>
      </c>
    </row>
    <row r="699" spans="1:5" x14ac:dyDescent="0.25">
      <c r="A699" s="1" t="s">
        <v>1392</v>
      </c>
      <c r="B699" s="8" t="s">
        <v>1393</v>
      </c>
      <c r="C699" s="7">
        <v>4.9546330000000003</v>
      </c>
    </row>
    <row r="700" spans="1:5" x14ac:dyDescent="0.25">
      <c r="A700" s="1" t="s">
        <v>1394</v>
      </c>
      <c r="B700" s="8" t="s">
        <v>1395</v>
      </c>
      <c r="C700" s="7">
        <v>0.30769000000000002</v>
      </c>
    </row>
    <row r="701" spans="1:5" x14ac:dyDescent="0.25">
      <c r="A701" s="1" t="s">
        <v>1396</v>
      </c>
      <c r="B701" s="8" t="s">
        <v>1397</v>
      </c>
      <c r="C701" s="7">
        <v>0.43446099999999999</v>
      </c>
    </row>
    <row r="702" spans="1:5" x14ac:dyDescent="0.25">
      <c r="A702" s="1" t="s">
        <v>1398</v>
      </c>
      <c r="B702" s="12" t="s">
        <v>1399</v>
      </c>
      <c r="C702" s="7">
        <v>0.58564000000000005</v>
      </c>
    </row>
    <row r="703" spans="1:5" x14ac:dyDescent="0.25">
      <c r="A703" s="1" t="s">
        <v>1400</v>
      </c>
      <c r="B703" s="12" t="s">
        <v>1401</v>
      </c>
      <c r="C703" s="7">
        <v>1.9410449999999999</v>
      </c>
    </row>
    <row r="704" spans="1:5" x14ac:dyDescent="0.25">
      <c r="A704" s="1" t="s">
        <v>1402</v>
      </c>
      <c r="B704" s="8" t="s">
        <v>1403</v>
      </c>
      <c r="C704" s="7">
        <v>1.6763189999999999</v>
      </c>
    </row>
    <row r="705" spans="1:3" x14ac:dyDescent="0.25">
      <c r="A705" s="1" t="s">
        <v>1404</v>
      </c>
      <c r="B705" s="8" t="s">
        <v>1405</v>
      </c>
      <c r="C705" s="7">
        <v>2.0421830000000001</v>
      </c>
    </row>
    <row r="706" spans="1:3" x14ac:dyDescent="0.25">
      <c r="A706" s="1" t="s">
        <v>1406</v>
      </c>
      <c r="B706" s="8" t="s">
        <v>1407</v>
      </c>
      <c r="C706" s="7">
        <v>1.020729</v>
      </c>
    </row>
    <row r="707" spans="1:3" x14ac:dyDescent="0.25">
      <c r="A707" s="1" t="s">
        <v>1408</v>
      </c>
      <c r="B707" s="9" t="s">
        <v>1409</v>
      </c>
      <c r="C707" s="7">
        <v>0.730935</v>
      </c>
    </row>
    <row r="708" spans="1:3" x14ac:dyDescent="0.25">
      <c r="A708" s="1" t="s">
        <v>1410</v>
      </c>
      <c r="B708" s="8" t="s">
        <v>1411</v>
      </c>
      <c r="C708" s="7">
        <v>1.6390549999999999</v>
      </c>
    </row>
    <row r="709" spans="1:3" x14ac:dyDescent="0.25">
      <c r="A709" s="1" t="s">
        <v>1412</v>
      </c>
      <c r="B709" s="8" t="s">
        <v>1413</v>
      </c>
      <c r="C709" s="7">
        <v>0.705843</v>
      </c>
    </row>
    <row r="710" spans="1:3" x14ac:dyDescent="0.25">
      <c r="A710" s="1" t="s">
        <v>1414</v>
      </c>
      <c r="B710" s="8" t="s">
        <v>1415</v>
      </c>
      <c r="C710" s="7">
        <v>1.589936</v>
      </c>
    </row>
    <row r="711" spans="1:3" x14ac:dyDescent="0.25">
      <c r="A711" s="1" t="s">
        <v>1416</v>
      </c>
      <c r="B711" s="8" t="s">
        <v>1417</v>
      </c>
      <c r="C711" s="7">
        <v>0.73338300000000001</v>
      </c>
    </row>
    <row r="712" spans="1:3" x14ac:dyDescent="0.25">
      <c r="A712" s="1" t="s">
        <v>1418</v>
      </c>
      <c r="B712" s="8" t="s">
        <v>1419</v>
      </c>
      <c r="C712" s="7">
        <v>0.77398100000000003</v>
      </c>
    </row>
    <row r="713" spans="1:3" x14ac:dyDescent="0.25">
      <c r="A713" s="1" t="s">
        <v>1420</v>
      </c>
      <c r="B713" s="8" t="s">
        <v>1421</v>
      </c>
      <c r="C713" s="7">
        <v>0.51441000000000003</v>
      </c>
    </row>
    <row r="714" spans="1:3" x14ac:dyDescent="0.25">
      <c r="A714" s="1" t="s">
        <v>1422</v>
      </c>
      <c r="B714" s="8" t="s">
        <v>1423</v>
      </c>
      <c r="C714" s="7">
        <v>8.2277590000000007</v>
      </c>
    </row>
    <row r="715" spans="1:3" x14ac:dyDescent="0.25">
      <c r="A715" s="1" t="s">
        <v>1424</v>
      </c>
      <c r="B715" s="8" t="s">
        <v>1425</v>
      </c>
      <c r="C715" s="7">
        <v>2.1227459999999998</v>
      </c>
    </row>
    <row r="716" spans="1:3" x14ac:dyDescent="0.25">
      <c r="A716" s="1" t="s">
        <v>1426</v>
      </c>
      <c r="B716" s="8" t="s">
        <v>1427</v>
      </c>
      <c r="C716" s="7">
        <v>1.9425269999999999</v>
      </c>
    </row>
    <row r="717" spans="1:3" x14ac:dyDescent="0.25">
      <c r="A717" s="1" t="s">
        <v>1428</v>
      </c>
      <c r="B717" s="8" t="s">
        <v>1429</v>
      </c>
      <c r="C717" s="7">
        <v>1.136031</v>
      </c>
    </row>
    <row r="718" spans="1:3" x14ac:dyDescent="0.25">
      <c r="A718" s="1" t="s">
        <v>1430</v>
      </c>
      <c r="B718" s="9" t="s">
        <v>1431</v>
      </c>
      <c r="C718" s="7">
        <v>1.1469819999999999</v>
      </c>
    </row>
    <row r="719" spans="1:3" x14ac:dyDescent="0.25">
      <c r="A719" s="1" t="s">
        <v>1432</v>
      </c>
      <c r="B719" s="8" t="s">
        <v>1433</v>
      </c>
      <c r="C719" s="7">
        <v>1.0329189999999999</v>
      </c>
    </row>
    <row r="720" spans="1:3" x14ac:dyDescent="0.25">
      <c r="A720" s="1" t="s">
        <v>1434</v>
      </c>
      <c r="B720" s="8" t="s">
        <v>1435</v>
      </c>
      <c r="C720" s="7">
        <v>4.1206959999999997</v>
      </c>
    </row>
    <row r="721" spans="1:3" x14ac:dyDescent="0.25">
      <c r="A721" s="1" t="s">
        <v>1436</v>
      </c>
      <c r="B721" s="8" t="s">
        <v>1437</v>
      </c>
      <c r="C721" s="7">
        <v>2.7503220000000002</v>
      </c>
    </row>
    <row r="722" spans="1:3" x14ac:dyDescent="0.25">
      <c r="A722" s="1" t="s">
        <v>1438</v>
      </c>
      <c r="B722" s="8" t="s">
        <v>1439</v>
      </c>
      <c r="C722" s="7">
        <v>0.36771399999999999</v>
      </c>
    </row>
    <row r="723" spans="1:3" x14ac:dyDescent="0.25">
      <c r="A723" s="1" t="s">
        <v>1440</v>
      </c>
      <c r="B723" s="8" t="s">
        <v>1441</v>
      </c>
      <c r="C723" s="7">
        <v>0.23909</v>
      </c>
    </row>
    <row r="724" spans="1:3" x14ac:dyDescent="0.25">
      <c r="A724" s="1" t="s">
        <v>1442</v>
      </c>
      <c r="B724" s="8" t="s">
        <v>1443</v>
      </c>
      <c r="C724" s="7">
        <v>0.426041</v>
      </c>
    </row>
    <row r="725" spans="1:3" x14ac:dyDescent="0.25">
      <c r="A725" s="1" t="s">
        <v>1444</v>
      </c>
      <c r="B725" s="8" t="s">
        <v>1445</v>
      </c>
      <c r="C725" s="7">
        <v>0.85214100000000004</v>
      </c>
    </row>
    <row r="726" spans="1:3" x14ac:dyDescent="0.25">
      <c r="A726" s="1" t="s">
        <v>1446</v>
      </c>
      <c r="B726" s="8" t="s">
        <v>1447</v>
      </c>
      <c r="C726" s="7">
        <v>0.53782099999999999</v>
      </c>
    </row>
    <row r="727" spans="1:3" x14ac:dyDescent="0.25">
      <c r="A727" s="1" t="s">
        <v>1448</v>
      </c>
      <c r="B727" s="8" t="s">
        <v>1449</v>
      </c>
      <c r="C727" s="7">
        <v>0.327515</v>
      </c>
    </row>
    <row r="728" spans="1:3" x14ac:dyDescent="0.25">
      <c r="A728" s="1" t="s">
        <v>1450</v>
      </c>
      <c r="B728" s="8" t="s">
        <v>1451</v>
      </c>
      <c r="C728" s="7">
        <v>13.097775</v>
      </c>
    </row>
    <row r="729" spans="1:3" x14ac:dyDescent="0.25">
      <c r="A729" s="1" t="s">
        <v>1452</v>
      </c>
      <c r="B729" s="8" t="s">
        <v>1453</v>
      </c>
      <c r="C729" s="7">
        <v>13.097775</v>
      </c>
    </row>
    <row r="730" spans="1:3" x14ac:dyDescent="0.25">
      <c r="A730" s="1" t="s">
        <v>1454</v>
      </c>
      <c r="B730" s="9" t="s">
        <v>1455</v>
      </c>
      <c r="C730" s="7">
        <v>7.4903420000000001</v>
      </c>
    </row>
    <row r="731" spans="1:3" x14ac:dyDescent="0.25">
      <c r="A731" s="1" t="s">
        <v>1456</v>
      </c>
      <c r="B731" s="8" t="s">
        <v>1457</v>
      </c>
      <c r="C731" s="7">
        <v>1.3027010000000001</v>
      </c>
    </row>
    <row r="732" spans="1:3" x14ac:dyDescent="0.25">
      <c r="A732" s="1" t="s">
        <v>1458</v>
      </c>
      <c r="B732" s="8" t="s">
        <v>1459</v>
      </c>
      <c r="C732" s="7">
        <v>1.1547050000000001</v>
      </c>
    </row>
    <row r="733" spans="1:3" x14ac:dyDescent="0.25">
      <c r="A733" s="1" t="s">
        <v>1460</v>
      </c>
      <c r="B733" s="8" t="s">
        <v>1461</v>
      </c>
      <c r="C733" s="7">
        <v>1.375402</v>
      </c>
    </row>
    <row r="734" spans="1:3" x14ac:dyDescent="0.25">
      <c r="A734" s="1" t="s">
        <v>1462</v>
      </c>
      <c r="B734" s="8" t="s">
        <v>1463</v>
      </c>
      <c r="C734" s="7">
        <v>0.58720300000000003</v>
      </c>
    </row>
    <row r="735" spans="1:3" x14ac:dyDescent="0.25">
      <c r="A735" s="1" t="s">
        <v>1464</v>
      </c>
      <c r="B735" s="8" t="s">
        <v>1465</v>
      </c>
      <c r="C735" s="7">
        <v>1.187422</v>
      </c>
    </row>
    <row r="736" spans="1:3" x14ac:dyDescent="0.25">
      <c r="A736" s="1" t="s">
        <v>1466</v>
      </c>
      <c r="B736" s="8" t="s">
        <v>1467</v>
      </c>
      <c r="C736" s="7">
        <v>7.779954</v>
      </c>
    </row>
    <row r="737" spans="1:3" x14ac:dyDescent="0.25">
      <c r="A737" s="1" t="s">
        <v>1468</v>
      </c>
      <c r="B737" s="8" t="s">
        <v>1467</v>
      </c>
      <c r="C737" s="7">
        <v>7.779954</v>
      </c>
    </row>
    <row r="738" spans="1:3" x14ac:dyDescent="0.25">
      <c r="A738" s="1" t="s">
        <v>1469</v>
      </c>
      <c r="B738" s="8" t="s">
        <v>1470</v>
      </c>
      <c r="C738" s="7">
        <v>5.6643109999999997</v>
      </c>
    </row>
    <row r="739" spans="1:3" x14ac:dyDescent="0.25">
      <c r="A739" s="1" t="s">
        <v>1471</v>
      </c>
      <c r="B739" s="8" t="s">
        <v>1472</v>
      </c>
      <c r="C739" s="7">
        <v>1.9591940000000001</v>
      </c>
    </row>
    <row r="740" spans="1:3" x14ac:dyDescent="0.25">
      <c r="A740" s="1" t="s">
        <v>1473</v>
      </c>
      <c r="B740" s="8" t="s">
        <v>1474</v>
      </c>
      <c r="C740" s="7">
        <v>2.1785130000000001</v>
      </c>
    </row>
    <row r="741" spans="1:3" x14ac:dyDescent="0.25">
      <c r="A741" s="1" t="s">
        <v>1475</v>
      </c>
      <c r="B741" s="8" t="s">
        <v>1476</v>
      </c>
      <c r="C741" s="7">
        <v>1.5266040000000001</v>
      </c>
    </row>
    <row r="742" spans="1:3" x14ac:dyDescent="0.25">
      <c r="A742" s="1" t="s">
        <v>1477</v>
      </c>
      <c r="B742" s="8" t="s">
        <v>1478</v>
      </c>
      <c r="C742" s="7">
        <v>1.5729139999999999</v>
      </c>
    </row>
    <row r="743" spans="1:3" x14ac:dyDescent="0.25">
      <c r="A743" s="1" t="s">
        <v>1479</v>
      </c>
      <c r="B743" s="8" t="s">
        <v>1480</v>
      </c>
      <c r="C743" s="7">
        <v>1.2314989999999999</v>
      </c>
    </row>
    <row r="744" spans="1:3" x14ac:dyDescent="0.25">
      <c r="A744" s="1" t="s">
        <v>1481</v>
      </c>
      <c r="B744" s="9" t="s">
        <v>1482</v>
      </c>
      <c r="C744" s="7">
        <v>0.34141500000000002</v>
      </c>
    </row>
    <row r="745" spans="1:3" x14ac:dyDescent="0.25">
      <c r="A745" s="1" t="s">
        <v>1483</v>
      </c>
      <c r="B745" s="8" t="s">
        <v>1484</v>
      </c>
      <c r="C745" s="7">
        <v>0.54272900000000002</v>
      </c>
    </row>
    <row r="746" spans="1:3" x14ac:dyDescent="0.25">
      <c r="A746" s="1" t="s">
        <v>1485</v>
      </c>
      <c r="B746" s="8" t="s">
        <v>1486</v>
      </c>
      <c r="C746" s="7">
        <v>0.114896</v>
      </c>
    </row>
    <row r="747" spans="1:3" x14ac:dyDescent="0.25">
      <c r="A747" s="1" t="s">
        <v>1487</v>
      </c>
      <c r="B747" s="8" t="s">
        <v>1488</v>
      </c>
      <c r="C747" s="7">
        <v>0.42783300000000002</v>
      </c>
    </row>
    <row r="748" spans="1:3" x14ac:dyDescent="0.25">
      <c r="A748" s="1" t="s">
        <v>1489</v>
      </c>
      <c r="B748" s="8" t="s">
        <v>1490</v>
      </c>
      <c r="C748" s="7">
        <v>65.535550999999998</v>
      </c>
    </row>
    <row r="749" spans="1:3" x14ac:dyDescent="0.25">
      <c r="A749" s="1" t="s">
        <v>1491</v>
      </c>
      <c r="B749" s="8" t="s">
        <v>1492</v>
      </c>
      <c r="C749" s="7">
        <v>28.420095</v>
      </c>
    </row>
    <row r="750" spans="1:3" x14ac:dyDescent="0.25">
      <c r="A750" s="1" t="s">
        <v>1493</v>
      </c>
      <c r="B750" s="8" t="s">
        <v>1494</v>
      </c>
      <c r="C750" s="7">
        <v>9.4130079999999996</v>
      </c>
    </row>
    <row r="751" spans="1:3" x14ac:dyDescent="0.25">
      <c r="A751" s="1" t="s">
        <v>1495</v>
      </c>
      <c r="B751" s="8" t="s">
        <v>1496</v>
      </c>
      <c r="C751" s="7">
        <v>0.43739099999999997</v>
      </c>
    </row>
    <row r="752" spans="1:3" x14ac:dyDescent="0.25">
      <c r="A752" s="1" t="s">
        <v>1497</v>
      </c>
      <c r="B752" s="8" t="s">
        <v>1498</v>
      </c>
      <c r="C752" s="7">
        <v>0.43739099999999997</v>
      </c>
    </row>
    <row r="753" spans="1:5" x14ac:dyDescent="0.25">
      <c r="A753" s="1" t="s">
        <v>1499</v>
      </c>
      <c r="B753" s="8" t="s">
        <v>1500</v>
      </c>
      <c r="C753" s="7">
        <v>4.2281079999999998</v>
      </c>
    </row>
    <row r="754" spans="1:5" x14ac:dyDescent="0.25">
      <c r="A754" s="1" t="s">
        <v>1501</v>
      </c>
      <c r="B754" s="8" t="s">
        <v>1502</v>
      </c>
      <c r="C754" s="7">
        <v>4.2281079999999998</v>
      </c>
    </row>
    <row r="755" spans="1:5" x14ac:dyDescent="0.25">
      <c r="A755" s="1" t="s">
        <v>1503</v>
      </c>
      <c r="B755" s="8" t="s">
        <v>1504</v>
      </c>
      <c r="C755" s="7">
        <v>4.747509</v>
      </c>
    </row>
    <row r="756" spans="1:5" x14ac:dyDescent="0.25">
      <c r="A756" s="1" t="s">
        <v>1505</v>
      </c>
      <c r="B756" s="8" t="s">
        <v>1506</v>
      </c>
      <c r="C756" s="7">
        <v>2.707427</v>
      </c>
    </row>
    <row r="757" spans="1:5" x14ac:dyDescent="0.25">
      <c r="A757" s="1" t="s">
        <v>1507</v>
      </c>
      <c r="B757" s="8" t="s">
        <v>1508</v>
      </c>
      <c r="C757" s="7">
        <v>2.040082</v>
      </c>
    </row>
    <row r="758" spans="1:5" x14ac:dyDescent="0.25">
      <c r="A758" s="1" t="s">
        <v>1509</v>
      </c>
      <c r="B758" s="8" t="s">
        <v>1510</v>
      </c>
      <c r="C758" s="7">
        <v>0.61526099999999995</v>
      </c>
    </row>
    <row r="759" spans="1:5" x14ac:dyDescent="0.25">
      <c r="A759" s="1" t="s">
        <v>1511</v>
      </c>
      <c r="B759" s="8" t="s">
        <v>1512</v>
      </c>
      <c r="C759" s="7">
        <v>0.61526099999999995</v>
      </c>
    </row>
    <row r="760" spans="1:5" x14ac:dyDescent="0.25">
      <c r="A760" s="1" t="s">
        <v>1513</v>
      </c>
      <c r="B760" s="8" t="s">
        <v>1514</v>
      </c>
      <c r="C760" s="7">
        <v>9.9051E-2</v>
      </c>
    </row>
    <row r="761" spans="1:5" x14ac:dyDescent="0.25">
      <c r="A761" s="1" t="s">
        <v>1515</v>
      </c>
      <c r="B761" s="8" t="s">
        <v>1516</v>
      </c>
      <c r="C761" s="7">
        <v>6.5747E-2</v>
      </c>
    </row>
    <row r="762" spans="1:5" x14ac:dyDescent="0.25">
      <c r="A762" s="1" t="s">
        <v>1517</v>
      </c>
      <c r="B762" s="8" t="s">
        <v>1518</v>
      </c>
      <c r="C762" s="7">
        <v>4.0289999999999999E-2</v>
      </c>
    </row>
    <row r="763" spans="1:5" x14ac:dyDescent="0.25">
      <c r="A763" s="1" t="s">
        <v>1519</v>
      </c>
      <c r="B763" s="8" t="s">
        <v>1520</v>
      </c>
      <c r="C763" s="7">
        <v>0.198099</v>
      </c>
    </row>
    <row r="764" spans="1:5" x14ac:dyDescent="0.25">
      <c r="A764" s="1" t="s">
        <v>1521</v>
      </c>
      <c r="B764" s="8" t="s">
        <v>1522</v>
      </c>
      <c r="C764" s="7">
        <v>0.131494</v>
      </c>
    </row>
    <row r="765" spans="1:5" x14ac:dyDescent="0.25">
      <c r="A765" s="1" t="s">
        <v>1523</v>
      </c>
      <c r="B765" s="8" t="s">
        <v>1524</v>
      </c>
      <c r="C765" s="7">
        <v>8.0579999999999999E-2</v>
      </c>
      <c r="D765" s="11"/>
      <c r="E765" s="11"/>
    </row>
    <row r="766" spans="1:5" x14ac:dyDescent="0.25">
      <c r="A766" s="1" t="s">
        <v>1525</v>
      </c>
      <c r="B766" s="8" t="s">
        <v>1526</v>
      </c>
      <c r="C766" s="7">
        <v>18.391825999999998</v>
      </c>
    </row>
    <row r="767" spans="1:5" x14ac:dyDescent="0.25">
      <c r="A767" s="1" t="s">
        <v>1527</v>
      </c>
      <c r="B767" s="8" t="s">
        <v>1528</v>
      </c>
      <c r="C767" s="7">
        <v>1.4925219999999999</v>
      </c>
    </row>
    <row r="768" spans="1:5" x14ac:dyDescent="0.25">
      <c r="A768" s="1" t="s">
        <v>1529</v>
      </c>
      <c r="B768" s="8" t="s">
        <v>1530</v>
      </c>
      <c r="C768" s="7">
        <v>16.899304000000001</v>
      </c>
    </row>
    <row r="769" spans="1:5" x14ac:dyDescent="0.25">
      <c r="A769" s="1" t="s">
        <v>1531</v>
      </c>
      <c r="B769" s="8" t="s">
        <v>1532</v>
      </c>
      <c r="C769" s="7">
        <v>6.3123250000000004</v>
      </c>
    </row>
    <row r="770" spans="1:5" x14ac:dyDescent="0.25">
      <c r="A770" s="1" t="s">
        <v>1533</v>
      </c>
      <c r="B770" s="8" t="s">
        <v>1534</v>
      </c>
      <c r="C770" s="7">
        <v>2.7328579999999998</v>
      </c>
    </row>
    <row r="771" spans="1:5" x14ac:dyDescent="0.25">
      <c r="A771" s="1" t="s">
        <v>1535</v>
      </c>
      <c r="B771" s="8" t="s">
        <v>1536</v>
      </c>
      <c r="C771" s="7">
        <v>1.5834239999999999</v>
      </c>
      <c r="D771" s="11"/>
      <c r="E771" s="11"/>
    </row>
    <row r="772" spans="1:5" x14ac:dyDescent="0.25">
      <c r="A772" s="1" t="s">
        <v>1537</v>
      </c>
      <c r="B772" s="8" t="s">
        <v>1538</v>
      </c>
      <c r="C772" s="7">
        <v>1.5834239999999999</v>
      </c>
    </row>
    <row r="773" spans="1:5" x14ac:dyDescent="0.25">
      <c r="A773" s="1" t="s">
        <v>1539</v>
      </c>
      <c r="B773" s="8" t="s">
        <v>1540</v>
      </c>
      <c r="C773" s="7">
        <v>0.77955799999999997</v>
      </c>
    </row>
    <row r="774" spans="1:5" x14ac:dyDescent="0.25">
      <c r="A774" s="1" t="s">
        <v>1541</v>
      </c>
      <c r="B774" s="8" t="s">
        <v>1542</v>
      </c>
      <c r="C774" s="7">
        <v>0.77955799999999997</v>
      </c>
    </row>
    <row r="775" spans="1:5" x14ac:dyDescent="0.25">
      <c r="A775" s="1" t="s">
        <v>1543</v>
      </c>
      <c r="B775" s="8" t="s">
        <v>1544</v>
      </c>
      <c r="C775" s="7">
        <v>0.36987599999999998</v>
      </c>
    </row>
    <row r="776" spans="1:5" x14ac:dyDescent="0.25">
      <c r="A776" s="1" t="s">
        <v>1545</v>
      </c>
      <c r="B776" s="8" t="s">
        <v>1546</v>
      </c>
      <c r="C776" s="7">
        <v>0.36987599999999998</v>
      </c>
    </row>
    <row r="777" spans="1:5" x14ac:dyDescent="0.25">
      <c r="A777" s="1" t="s">
        <v>1547</v>
      </c>
      <c r="B777" s="8" t="s">
        <v>1548</v>
      </c>
      <c r="C777" s="7">
        <v>3.5794670000000002</v>
      </c>
    </row>
    <row r="778" spans="1:5" x14ac:dyDescent="0.25">
      <c r="A778" s="1" t="s">
        <v>1549</v>
      </c>
      <c r="B778" s="8" t="s">
        <v>1550</v>
      </c>
      <c r="C778" s="7">
        <v>1.622328</v>
      </c>
    </row>
    <row r="779" spans="1:5" x14ac:dyDescent="0.25">
      <c r="A779" s="1" t="s">
        <v>1551</v>
      </c>
      <c r="B779" s="8" t="s">
        <v>1552</v>
      </c>
      <c r="C779" s="7">
        <v>1.622328</v>
      </c>
    </row>
    <row r="780" spans="1:5" x14ac:dyDescent="0.25">
      <c r="A780" s="1" t="s">
        <v>1553</v>
      </c>
      <c r="B780" s="8" t="s">
        <v>1554</v>
      </c>
      <c r="C780" s="7">
        <v>0.25263099999999999</v>
      </c>
    </row>
    <row r="781" spans="1:5" x14ac:dyDescent="0.25">
      <c r="A781" s="1" t="s">
        <v>1555</v>
      </c>
      <c r="B781" s="8" t="s">
        <v>1556</v>
      </c>
      <c r="C781" s="7">
        <v>0.179367</v>
      </c>
    </row>
    <row r="782" spans="1:5" x14ac:dyDescent="0.25">
      <c r="A782" s="1" t="s">
        <v>1557</v>
      </c>
      <c r="B782" s="8" t="s">
        <v>1558</v>
      </c>
      <c r="C782" s="7">
        <v>7.3263999999999996E-2</v>
      </c>
    </row>
    <row r="783" spans="1:5" x14ac:dyDescent="0.25">
      <c r="A783" s="1" t="s">
        <v>1559</v>
      </c>
      <c r="B783" s="8" t="s">
        <v>1560</v>
      </c>
      <c r="C783" s="7">
        <v>1.7045079999999999</v>
      </c>
    </row>
    <row r="784" spans="1:5" x14ac:dyDescent="0.25">
      <c r="A784" s="1" t="s">
        <v>1561</v>
      </c>
      <c r="B784" s="8" t="s">
        <v>1562</v>
      </c>
      <c r="C784" s="7">
        <v>1.310554</v>
      </c>
    </row>
    <row r="785" spans="1:4" x14ac:dyDescent="0.25">
      <c r="A785" s="1" t="s">
        <v>1563</v>
      </c>
      <c r="B785" s="8" t="s">
        <v>1564</v>
      </c>
      <c r="C785" s="7">
        <v>0.39395400000000003</v>
      </c>
    </row>
    <row r="786" spans="1:4" x14ac:dyDescent="0.25">
      <c r="A786" s="1" t="s">
        <v>1565</v>
      </c>
      <c r="B786" s="8" t="s">
        <v>1566</v>
      </c>
      <c r="C786" s="7">
        <v>8.0965849999999993</v>
      </c>
      <c r="D786" s="7">
        <v>8.0965849999999993</v>
      </c>
    </row>
    <row r="787" spans="1:4" x14ac:dyDescent="0.25">
      <c r="A787" s="1" t="s">
        <v>1567</v>
      </c>
      <c r="B787" s="8" t="s">
        <v>1566</v>
      </c>
      <c r="C787" s="7">
        <v>8.0965849999999993</v>
      </c>
    </row>
    <row r="788" spans="1:4" x14ac:dyDescent="0.25">
      <c r="A788" s="1" t="s">
        <v>1568</v>
      </c>
      <c r="B788" s="8" t="s">
        <v>1569</v>
      </c>
      <c r="C788" s="7">
        <v>0.96675599999999995</v>
      </c>
    </row>
    <row r="789" spans="1:4" x14ac:dyDescent="0.25">
      <c r="A789" s="1" t="s">
        <v>1570</v>
      </c>
      <c r="B789" s="8" t="s">
        <v>1571</v>
      </c>
      <c r="C789" s="7">
        <v>0.96675599999999995</v>
      </c>
    </row>
    <row r="790" spans="1:4" x14ac:dyDescent="0.25">
      <c r="A790" s="1" t="s">
        <v>1572</v>
      </c>
      <c r="B790" s="8" t="s">
        <v>1573</v>
      </c>
      <c r="C790" s="7">
        <v>2.5377350000000001</v>
      </c>
    </row>
    <row r="791" spans="1:4" x14ac:dyDescent="0.25">
      <c r="A791" s="1" t="s">
        <v>1574</v>
      </c>
      <c r="B791" s="8" t="s">
        <v>1575</v>
      </c>
      <c r="C791" s="7">
        <v>2.5377350000000001</v>
      </c>
    </row>
    <row r="792" spans="1:4" x14ac:dyDescent="0.25">
      <c r="A792" s="1" t="s">
        <v>1576</v>
      </c>
      <c r="B792" s="8" t="s">
        <v>1577</v>
      </c>
      <c r="C792" s="7">
        <v>4.5920940000000003</v>
      </c>
    </row>
    <row r="793" spans="1:4" x14ac:dyDescent="0.25">
      <c r="A793" s="1" t="s">
        <v>1578</v>
      </c>
      <c r="B793" s="8" t="s">
        <v>1579</v>
      </c>
      <c r="C793" s="7">
        <v>4.5920940000000003</v>
      </c>
    </row>
    <row r="794" spans="1:4" x14ac:dyDescent="0.25">
      <c r="A794" s="1" t="s">
        <v>1580</v>
      </c>
      <c r="B794" s="8" t="s">
        <v>1581</v>
      </c>
      <c r="C794" s="7">
        <v>9.2784060000000004</v>
      </c>
    </row>
    <row r="795" spans="1:4" x14ac:dyDescent="0.25">
      <c r="A795" s="1" t="s">
        <v>1582</v>
      </c>
      <c r="B795" s="8" t="s">
        <v>1583</v>
      </c>
      <c r="C795" s="7">
        <v>2.8751989999999998</v>
      </c>
    </row>
    <row r="796" spans="1:4" x14ac:dyDescent="0.25">
      <c r="A796" s="1" t="s">
        <v>1584</v>
      </c>
      <c r="B796" s="8" t="s">
        <v>1585</v>
      </c>
      <c r="C796" s="7">
        <v>2.8751989999999998</v>
      </c>
    </row>
    <row r="797" spans="1:4" x14ac:dyDescent="0.25">
      <c r="A797" s="1" t="s">
        <v>1586</v>
      </c>
      <c r="B797" s="8" t="s">
        <v>1587</v>
      </c>
      <c r="C797" s="7">
        <v>2.8751989999999998</v>
      </c>
    </row>
    <row r="798" spans="1:4" x14ac:dyDescent="0.25">
      <c r="A798" s="1" t="s">
        <v>1588</v>
      </c>
      <c r="B798" s="8" t="s">
        <v>1589</v>
      </c>
      <c r="C798" s="7">
        <v>1.9887109999999999</v>
      </c>
    </row>
    <row r="799" spans="1:4" x14ac:dyDescent="0.25">
      <c r="A799" s="1" t="s">
        <v>1590</v>
      </c>
      <c r="B799" s="8" t="s">
        <v>1591</v>
      </c>
      <c r="C799" s="7">
        <v>1.9887109999999999</v>
      </c>
    </row>
    <row r="800" spans="1:4" x14ac:dyDescent="0.25">
      <c r="A800" s="1" t="s">
        <v>1592</v>
      </c>
      <c r="B800" s="8" t="s">
        <v>1593</v>
      </c>
      <c r="C800" s="7">
        <v>1.9887109999999999</v>
      </c>
    </row>
    <row r="801" spans="1:3" x14ac:dyDescent="0.25">
      <c r="A801" s="1" t="s">
        <v>1594</v>
      </c>
      <c r="B801" s="8" t="s">
        <v>1595</v>
      </c>
      <c r="C801" s="7">
        <v>4.4144959999999998</v>
      </c>
    </row>
    <row r="802" spans="1:3" x14ac:dyDescent="0.25">
      <c r="A802" s="1" t="s">
        <v>1596</v>
      </c>
      <c r="B802" s="8" t="s">
        <v>1597</v>
      </c>
      <c r="C802" s="7">
        <v>4.4144959999999998</v>
      </c>
    </row>
    <row r="803" spans="1:3" x14ac:dyDescent="0.25">
      <c r="A803" s="1" t="s">
        <v>1598</v>
      </c>
      <c r="B803" s="8" t="s">
        <v>1599</v>
      </c>
      <c r="C803" s="7">
        <v>3.2313580000000002</v>
      </c>
    </row>
    <row r="804" spans="1:3" x14ac:dyDescent="0.25">
      <c r="A804" s="1" t="s">
        <v>1600</v>
      </c>
      <c r="B804" s="8" t="s">
        <v>1601</v>
      </c>
      <c r="C804" s="7">
        <v>1.183138</v>
      </c>
    </row>
    <row r="805" spans="1:3" x14ac:dyDescent="0.25">
      <c r="A805" s="1" t="s">
        <v>1602</v>
      </c>
      <c r="B805" s="8" t="s">
        <v>1603</v>
      </c>
      <c r="C805" s="7">
        <v>8.2512070000000008</v>
      </c>
    </row>
    <row r="806" spans="1:3" x14ac:dyDescent="0.25">
      <c r="A806" s="1" t="s">
        <v>1604</v>
      </c>
      <c r="B806" s="8" t="s">
        <v>1603</v>
      </c>
      <c r="C806" s="7">
        <v>8.2512070000000008</v>
      </c>
    </row>
    <row r="807" spans="1:3" x14ac:dyDescent="0.25">
      <c r="A807" s="1" t="s">
        <v>1605</v>
      </c>
      <c r="B807" s="8" t="s">
        <v>1606</v>
      </c>
      <c r="C807" s="7">
        <v>8.2512070000000008</v>
      </c>
    </row>
    <row r="808" spans="1:3" x14ac:dyDescent="0.25">
      <c r="A808" s="1" t="s">
        <v>1607</v>
      </c>
      <c r="B808" s="8" t="s">
        <v>1608</v>
      </c>
      <c r="C808" s="7">
        <v>8.2512070000000008</v>
      </c>
    </row>
    <row r="809" spans="1:3" x14ac:dyDescent="0.25">
      <c r="A809" s="1" t="s">
        <v>1609</v>
      </c>
      <c r="B809" s="8" t="s">
        <v>1610</v>
      </c>
      <c r="C809" s="7">
        <v>5.176933</v>
      </c>
    </row>
    <row r="810" spans="1:3" x14ac:dyDescent="0.25">
      <c r="A810" s="1" t="s">
        <v>1611</v>
      </c>
      <c r="B810" s="8" t="s">
        <v>1610</v>
      </c>
      <c r="C810" s="7">
        <v>5.176933</v>
      </c>
    </row>
    <row r="811" spans="1:3" x14ac:dyDescent="0.25">
      <c r="A811" s="1" t="s">
        <v>1612</v>
      </c>
      <c r="B811" s="8" t="s">
        <v>1613</v>
      </c>
      <c r="C811" s="7">
        <v>0.52715100000000004</v>
      </c>
    </row>
    <row r="812" spans="1:3" x14ac:dyDescent="0.25">
      <c r="A812" s="1" t="s">
        <v>1614</v>
      </c>
      <c r="B812" s="8" t="s">
        <v>1615</v>
      </c>
      <c r="C812" s="7">
        <v>0.387266</v>
      </c>
    </row>
    <row r="813" spans="1:3" x14ac:dyDescent="0.25">
      <c r="A813" s="1" t="s">
        <v>1616</v>
      </c>
      <c r="B813" s="8" t="s">
        <v>1617</v>
      </c>
      <c r="C813" s="7">
        <v>0.13988500000000001</v>
      </c>
    </row>
    <row r="814" spans="1:3" x14ac:dyDescent="0.25">
      <c r="A814" s="1" t="s">
        <v>1618</v>
      </c>
      <c r="B814" s="8" t="s">
        <v>1619</v>
      </c>
      <c r="C814" s="7">
        <v>1.2502219999999999</v>
      </c>
    </row>
    <row r="815" spans="1:3" x14ac:dyDescent="0.25">
      <c r="A815" s="1" t="s">
        <v>1620</v>
      </c>
      <c r="B815" s="8" t="s">
        <v>1621</v>
      </c>
      <c r="C815" s="7">
        <v>0.11862399999999999</v>
      </c>
    </row>
    <row r="816" spans="1:3" x14ac:dyDescent="0.25">
      <c r="A816" s="1" t="s">
        <v>1622</v>
      </c>
      <c r="B816" s="8" t="s">
        <v>1623</v>
      </c>
      <c r="C816" s="7">
        <v>1.1315980000000001</v>
      </c>
    </row>
    <row r="817" spans="1:3" x14ac:dyDescent="0.25">
      <c r="A817" s="1" t="s">
        <v>1624</v>
      </c>
      <c r="B817" s="8" t="s">
        <v>1625</v>
      </c>
      <c r="C817" s="7">
        <v>2.883537</v>
      </c>
    </row>
    <row r="818" spans="1:3" x14ac:dyDescent="0.25">
      <c r="A818" s="1" t="s">
        <v>1626</v>
      </c>
      <c r="B818" s="8" t="s">
        <v>1627</v>
      </c>
      <c r="C818" s="7">
        <v>2.883537</v>
      </c>
    </row>
    <row r="819" spans="1:3" x14ac:dyDescent="0.25">
      <c r="A819" s="1" t="s">
        <v>1628</v>
      </c>
      <c r="B819" s="8" t="s">
        <v>1629</v>
      </c>
      <c r="C819" s="7">
        <v>0.51602300000000001</v>
      </c>
    </row>
    <row r="820" spans="1:3" x14ac:dyDescent="0.25">
      <c r="A820" s="1" t="s">
        <v>1630</v>
      </c>
      <c r="B820" s="8" t="s">
        <v>1631</v>
      </c>
      <c r="C820" s="7">
        <v>0.51602300000000001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V1" sqref="V1"/>
    </sheetView>
  </sheetViews>
  <sheetFormatPr defaultRowHeight="13.5" x14ac:dyDescent="0.25"/>
  <cols>
    <col min="1" max="1" width="15.7109375" style="1" customWidth="1"/>
    <col min="2" max="2" width="36.5703125" style="1" customWidth="1"/>
    <col min="3" max="3" width="15.7109375" style="1" customWidth="1"/>
    <col min="4" max="4" width="11.7109375" style="1" customWidth="1"/>
    <col min="5" max="11" width="4.42578125" style="1" bestFit="1" customWidth="1"/>
    <col min="12" max="16384" width="9.140625" style="1"/>
  </cols>
  <sheetData>
    <row r="1" spans="1:3" x14ac:dyDescent="0.25">
      <c r="A1" s="1" t="s">
        <v>4</v>
      </c>
    </row>
    <row r="2" spans="1:3" s="3" customFormat="1" x14ac:dyDescent="0.25">
      <c r="A2" s="3" t="s">
        <v>0</v>
      </c>
      <c r="B2" s="3" t="s">
        <v>1</v>
      </c>
      <c r="C2" s="3" t="s">
        <v>2</v>
      </c>
    </row>
    <row r="3" spans="1:3" x14ac:dyDescent="0.25">
      <c r="A3" s="4">
        <v>1</v>
      </c>
      <c r="B3" s="4">
        <v>100000</v>
      </c>
      <c r="C3" s="4">
        <f t="shared" ref="C3:C38" si="0">ROUND((B3-B4)*14/(MAX(14,A3)),0)</f>
        <v>33</v>
      </c>
    </row>
    <row r="4" spans="1:3" x14ac:dyDescent="0.25">
      <c r="A4" s="4">
        <v>2</v>
      </c>
      <c r="B4" s="4">
        <v>99967</v>
      </c>
      <c r="C4" s="4">
        <f t="shared" si="0"/>
        <v>110</v>
      </c>
    </row>
    <row r="5" spans="1:3" x14ac:dyDescent="0.25">
      <c r="A5" s="4">
        <v>3</v>
      </c>
      <c r="B5" s="4">
        <v>99857</v>
      </c>
      <c r="C5" s="4">
        <f t="shared" si="0"/>
        <v>220</v>
      </c>
    </row>
    <row r="6" spans="1:3" x14ac:dyDescent="0.25">
      <c r="A6" s="4">
        <v>4</v>
      </c>
      <c r="B6" s="4">
        <v>99637</v>
      </c>
      <c r="C6" s="4">
        <f t="shared" si="0"/>
        <v>331</v>
      </c>
    </row>
    <row r="7" spans="1:3" x14ac:dyDescent="0.25">
      <c r="A7" s="4">
        <v>5</v>
      </c>
      <c r="B7" s="4">
        <v>99306</v>
      </c>
      <c r="C7" s="4">
        <f t="shared" si="0"/>
        <v>738</v>
      </c>
    </row>
    <row r="8" spans="1:3" x14ac:dyDescent="0.25">
      <c r="A8" s="4">
        <v>6</v>
      </c>
      <c r="B8" s="4">
        <v>98568</v>
      </c>
      <c r="C8" s="4">
        <f t="shared" si="0"/>
        <v>440</v>
      </c>
    </row>
    <row r="9" spans="1:3" x14ac:dyDescent="0.25">
      <c r="A9" s="4">
        <v>7</v>
      </c>
      <c r="B9" s="4">
        <v>98128</v>
      </c>
      <c r="C9" s="4">
        <f t="shared" si="0"/>
        <v>810</v>
      </c>
    </row>
    <row r="10" spans="1:3" x14ac:dyDescent="0.25">
      <c r="A10" s="4">
        <v>8</v>
      </c>
      <c r="B10" s="4">
        <v>97318</v>
      </c>
      <c r="C10" s="4">
        <f t="shared" si="0"/>
        <v>1139</v>
      </c>
    </row>
    <row r="11" spans="1:3" x14ac:dyDescent="0.25">
      <c r="A11" s="4">
        <v>9</v>
      </c>
      <c r="B11" s="4">
        <v>96179</v>
      </c>
      <c r="C11" s="4">
        <f t="shared" si="0"/>
        <v>943</v>
      </c>
    </row>
    <row r="12" spans="1:3" x14ac:dyDescent="0.25">
      <c r="A12" s="4">
        <v>10</v>
      </c>
      <c r="B12" s="4">
        <v>95236</v>
      </c>
      <c r="C12" s="4">
        <f t="shared" si="0"/>
        <v>1230</v>
      </c>
    </row>
    <row r="13" spans="1:3" x14ac:dyDescent="0.25">
      <c r="A13" s="4">
        <v>11</v>
      </c>
      <c r="B13" s="4">
        <v>94006</v>
      </c>
      <c r="C13" s="4">
        <f t="shared" si="0"/>
        <v>1277</v>
      </c>
    </row>
    <row r="14" spans="1:3" x14ac:dyDescent="0.25">
      <c r="A14" s="4">
        <v>12</v>
      </c>
      <c r="B14" s="4">
        <v>92729</v>
      </c>
      <c r="C14" s="4">
        <f t="shared" si="0"/>
        <v>1920</v>
      </c>
    </row>
    <row r="15" spans="1:3" x14ac:dyDescent="0.25">
      <c r="A15" s="4">
        <v>13</v>
      </c>
      <c r="B15" s="4">
        <v>90809</v>
      </c>
      <c r="C15" s="4">
        <f t="shared" si="0"/>
        <v>1017</v>
      </c>
    </row>
    <row r="16" spans="1:3" x14ac:dyDescent="0.25">
      <c r="A16" s="4">
        <v>14</v>
      </c>
      <c r="B16" s="4">
        <v>89792</v>
      </c>
      <c r="C16" s="4">
        <f t="shared" si="0"/>
        <v>2223</v>
      </c>
    </row>
    <row r="17" spans="1:3" x14ac:dyDescent="0.25">
      <c r="A17" s="4">
        <v>15</v>
      </c>
      <c r="B17" s="4">
        <v>87569</v>
      </c>
      <c r="C17" s="4">
        <f t="shared" si="0"/>
        <v>10302</v>
      </c>
    </row>
    <row r="18" spans="1:3" x14ac:dyDescent="0.25">
      <c r="A18" s="4">
        <v>22</v>
      </c>
      <c r="B18" s="4">
        <v>76531</v>
      </c>
      <c r="C18" s="4">
        <f t="shared" si="0"/>
        <v>3375</v>
      </c>
    </row>
    <row r="19" spans="1:3" x14ac:dyDescent="0.25">
      <c r="A19" s="4">
        <v>29</v>
      </c>
      <c r="B19" s="4">
        <v>71227</v>
      </c>
      <c r="C19" s="4">
        <f t="shared" si="0"/>
        <v>1823</v>
      </c>
    </row>
    <row r="20" spans="1:3" x14ac:dyDescent="0.25">
      <c r="A20" s="4">
        <v>36</v>
      </c>
      <c r="B20" s="4">
        <v>67450</v>
      </c>
      <c r="C20" s="4">
        <f t="shared" si="0"/>
        <v>1104</v>
      </c>
    </row>
    <row r="21" spans="1:3" x14ac:dyDescent="0.25">
      <c r="A21" s="4">
        <v>43</v>
      </c>
      <c r="B21" s="4">
        <v>64610</v>
      </c>
      <c r="C21" s="4">
        <f t="shared" si="0"/>
        <v>841</v>
      </c>
    </row>
    <row r="22" spans="1:3" x14ac:dyDescent="0.25">
      <c r="A22" s="4">
        <v>50</v>
      </c>
      <c r="B22" s="4">
        <v>62028</v>
      </c>
      <c r="C22" s="4">
        <f t="shared" si="0"/>
        <v>679</v>
      </c>
    </row>
    <row r="23" spans="1:3" x14ac:dyDescent="0.25">
      <c r="A23" s="4">
        <v>57</v>
      </c>
      <c r="B23" s="4">
        <v>59604</v>
      </c>
      <c r="C23" s="4">
        <f t="shared" si="0"/>
        <v>547</v>
      </c>
    </row>
    <row r="24" spans="1:3" x14ac:dyDescent="0.25">
      <c r="A24" s="4">
        <v>64</v>
      </c>
      <c r="B24" s="4">
        <v>57378</v>
      </c>
      <c r="C24" s="4">
        <f t="shared" si="0"/>
        <v>425</v>
      </c>
    </row>
    <row r="25" spans="1:3" x14ac:dyDescent="0.25">
      <c r="A25" s="4">
        <v>71</v>
      </c>
      <c r="B25" s="4">
        <v>55434</v>
      </c>
      <c r="C25" s="4">
        <f t="shared" si="0"/>
        <v>363</v>
      </c>
    </row>
    <row r="26" spans="1:3" x14ac:dyDescent="0.25">
      <c r="A26" s="4">
        <v>78</v>
      </c>
      <c r="B26" s="4">
        <v>53593</v>
      </c>
      <c r="C26" s="4">
        <f t="shared" si="0"/>
        <v>328</v>
      </c>
    </row>
    <row r="27" spans="1:3" x14ac:dyDescent="0.25">
      <c r="A27" s="4">
        <v>85</v>
      </c>
      <c r="B27" s="4">
        <v>51766</v>
      </c>
      <c r="C27" s="4">
        <f t="shared" si="0"/>
        <v>298</v>
      </c>
    </row>
    <row r="28" spans="1:3" x14ac:dyDescent="0.25">
      <c r="A28" s="4">
        <v>92</v>
      </c>
      <c r="B28" s="4">
        <v>49958</v>
      </c>
      <c r="C28" s="4">
        <f t="shared" si="0"/>
        <v>476</v>
      </c>
    </row>
    <row r="29" spans="1:3" x14ac:dyDescent="0.25">
      <c r="A29" s="4">
        <v>106</v>
      </c>
      <c r="B29" s="4">
        <v>46829</v>
      </c>
      <c r="C29" s="4">
        <f t="shared" si="0"/>
        <v>377</v>
      </c>
    </row>
    <row r="30" spans="1:3" x14ac:dyDescent="0.25">
      <c r="A30" s="4">
        <v>120</v>
      </c>
      <c r="B30" s="4">
        <v>43974</v>
      </c>
      <c r="C30" s="4">
        <f t="shared" si="0"/>
        <v>585</v>
      </c>
    </row>
    <row r="31" spans="1:3" x14ac:dyDescent="0.25">
      <c r="A31" s="4">
        <v>148</v>
      </c>
      <c r="B31" s="4">
        <v>38962</v>
      </c>
      <c r="C31" s="4">
        <f t="shared" si="0"/>
        <v>565</v>
      </c>
    </row>
    <row r="32" spans="1:3" x14ac:dyDescent="0.25">
      <c r="A32" s="4">
        <v>183</v>
      </c>
      <c r="B32" s="4">
        <v>32988</v>
      </c>
      <c r="C32" s="4">
        <f t="shared" si="0"/>
        <v>339</v>
      </c>
    </row>
    <row r="33" spans="1:3" x14ac:dyDescent="0.25">
      <c r="A33" s="4">
        <v>211</v>
      </c>
      <c r="B33" s="4">
        <v>28554</v>
      </c>
      <c r="C33" s="4">
        <f t="shared" si="0"/>
        <v>206</v>
      </c>
    </row>
    <row r="34" spans="1:3" x14ac:dyDescent="0.25">
      <c r="A34" s="4">
        <v>239</v>
      </c>
      <c r="B34" s="4">
        <v>25444</v>
      </c>
      <c r="C34" s="4">
        <f t="shared" si="0"/>
        <v>195</v>
      </c>
    </row>
    <row r="35" spans="1:3" x14ac:dyDescent="0.25">
      <c r="A35" s="4">
        <v>274</v>
      </c>
      <c r="B35" s="4">
        <v>22109</v>
      </c>
      <c r="C35" s="4">
        <f t="shared" si="0"/>
        <v>125</v>
      </c>
    </row>
    <row r="36" spans="1:3" x14ac:dyDescent="0.25">
      <c r="A36" s="4">
        <v>302</v>
      </c>
      <c r="B36" s="4">
        <v>19666</v>
      </c>
      <c r="C36" s="4">
        <f t="shared" si="0"/>
        <v>120</v>
      </c>
    </row>
    <row r="37" spans="1:3" x14ac:dyDescent="0.25">
      <c r="A37" s="4">
        <v>330</v>
      </c>
      <c r="B37" s="4">
        <v>17078</v>
      </c>
      <c r="C37" s="4">
        <f t="shared" si="0"/>
        <v>174</v>
      </c>
    </row>
    <row r="38" spans="1:3" x14ac:dyDescent="0.25">
      <c r="A38" s="4">
        <v>365</v>
      </c>
      <c r="B38" s="4">
        <v>12979</v>
      </c>
      <c r="C38" s="4">
        <f t="shared" si="0"/>
        <v>498</v>
      </c>
    </row>
    <row r="39" spans="1:3" x14ac:dyDescent="0.25">
      <c r="A39" s="4" t="s">
        <v>3</v>
      </c>
      <c r="B39" s="4"/>
      <c r="C39" s="4">
        <f>SUM(C3:C38)</f>
        <v>36176</v>
      </c>
    </row>
    <row r="40" spans="1:3" x14ac:dyDescent="0.25">
      <c r="A40" s="2">
        <f>C39/100000</f>
        <v>0.36176000000000003</v>
      </c>
    </row>
    <row r="41" spans="1:3" x14ac:dyDescent="0.25">
      <c r="A41" s="1" t="s">
        <v>1650</v>
      </c>
    </row>
    <row r="42" spans="1:3" x14ac:dyDescent="0.25">
      <c r="A42" s="2">
        <v>5.2999999999999999E-2</v>
      </c>
    </row>
    <row r="43" spans="1:3" x14ac:dyDescent="0.25">
      <c r="A43" s="1" t="s">
        <v>1651</v>
      </c>
    </row>
    <row r="44" spans="1:3" x14ac:dyDescent="0.25">
      <c r="A44" s="2">
        <v>0.6</v>
      </c>
    </row>
    <row r="45" spans="1:3" x14ac:dyDescent="0.25">
      <c r="A45" s="1" t="s">
        <v>1652</v>
      </c>
    </row>
    <row r="46" spans="1:3" x14ac:dyDescent="0.25">
      <c r="A46" s="2">
        <f>1-(A40*A42*A44)</f>
        <v>0.98849603200000002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18" sqref="A18"/>
    </sheetView>
  </sheetViews>
  <sheetFormatPr defaultRowHeight="15" x14ac:dyDescent="0.25"/>
  <cols>
    <col min="1" max="1" width="31.7109375" style="23" customWidth="1"/>
    <col min="2" max="2" width="15.7109375" style="56" customWidth="1"/>
    <col min="3" max="4" width="15.7109375" style="23" customWidth="1"/>
    <col min="5" max="5" width="15.140625" style="23" customWidth="1"/>
    <col min="6" max="6" width="15.7109375" style="55" customWidth="1"/>
    <col min="7" max="10" width="15.7109375" style="23" customWidth="1"/>
    <col min="11" max="11" width="15.7109375" style="83" customWidth="1"/>
    <col min="12" max="13" width="15.7109375" style="23" customWidth="1"/>
    <col min="14" max="14" width="18.28515625" style="23" customWidth="1"/>
    <col min="15" max="16384" width="9.140625" style="23"/>
  </cols>
  <sheetData>
    <row r="1" spans="1:14" s="21" customFormat="1" ht="16.5" thickTop="1" thickBot="1" x14ac:dyDescent="0.3">
      <c r="A1" s="70" t="s">
        <v>1686</v>
      </c>
      <c r="B1" s="76" t="s">
        <v>1695</v>
      </c>
      <c r="C1" s="26" t="s">
        <v>1696</v>
      </c>
      <c r="D1" s="26" t="s">
        <v>1697</v>
      </c>
      <c r="E1" s="26" t="s">
        <v>1698</v>
      </c>
      <c r="F1" s="26" t="s">
        <v>1700</v>
      </c>
      <c r="G1" s="26" t="s">
        <v>1699</v>
      </c>
      <c r="H1" s="82" t="s">
        <v>1701</v>
      </c>
      <c r="I1" s="82" t="s">
        <v>1702</v>
      </c>
      <c r="J1" s="109" t="s">
        <v>1705</v>
      </c>
      <c r="K1" s="97" t="s">
        <v>1658</v>
      </c>
      <c r="L1" s="96" t="s">
        <v>1703</v>
      </c>
      <c r="M1" s="97" t="s">
        <v>1658</v>
      </c>
    </row>
    <row r="2" spans="1:14" ht="16.5" thickTop="1" thickBot="1" x14ac:dyDescent="0.3">
      <c r="A2" s="92" t="s">
        <v>1708</v>
      </c>
      <c r="B2" s="93">
        <v>135.13999999999999</v>
      </c>
      <c r="C2" s="94"/>
      <c r="D2" s="94"/>
      <c r="E2" s="94"/>
      <c r="F2" s="94"/>
      <c r="G2" s="94">
        <f>G12</f>
        <v>120.97270870825564</v>
      </c>
      <c r="H2" s="93">
        <f>B2-G2</f>
        <v>14.167291291744348</v>
      </c>
      <c r="I2" s="95">
        <f>G2/B2</f>
        <v>0.8951658184716268</v>
      </c>
      <c r="J2" s="110">
        <v>1</v>
      </c>
      <c r="K2" s="99">
        <f>1-J2/B2</f>
        <v>0.99260026639040999</v>
      </c>
      <c r="L2" s="98">
        <f>L5</f>
        <v>8.528666666666668</v>
      </c>
      <c r="M2" s="99">
        <f t="shared" ref="M2:M8" si="0">1-L2/B2</f>
        <v>0.93689013862167625</v>
      </c>
      <c r="N2" s="56"/>
    </row>
    <row r="3" spans="1:14" ht="15.75" thickTop="1" x14ac:dyDescent="0.25">
      <c r="A3" s="72" t="s">
        <v>1638</v>
      </c>
      <c r="B3" s="78">
        <f>MAX(4.22*20, 2.16*20+0.3*B2)</f>
        <v>84.399999999999991</v>
      </c>
      <c r="C3" s="58"/>
      <c r="D3" s="58"/>
      <c r="E3" s="58">
        <f>B3</f>
        <v>84.399999999999991</v>
      </c>
      <c r="F3" s="58"/>
      <c r="G3" s="58">
        <f t="shared" ref="G3:G11" si="1">C3+D3+E3+F3</f>
        <v>84.399999999999991</v>
      </c>
      <c r="H3" s="78">
        <f t="shared" ref="H3:H12" si="2">B3-G3</f>
        <v>0</v>
      </c>
      <c r="I3" s="59">
        <f t="shared" ref="I3:I12" si="3">G3/B3</f>
        <v>1</v>
      </c>
      <c r="J3" s="111">
        <v>0</v>
      </c>
      <c r="K3" s="101">
        <f>1-J3/B3</f>
        <v>1</v>
      </c>
      <c r="L3" s="100">
        <v>0</v>
      </c>
      <c r="M3" s="101">
        <f t="shared" si="0"/>
        <v>1</v>
      </c>
      <c r="N3" s="56"/>
    </row>
    <row r="4" spans="1:14" ht="15.75" thickBot="1" x14ac:dyDescent="0.3">
      <c r="A4" s="73" t="s">
        <v>1687</v>
      </c>
      <c r="B4" s="79">
        <f>21/121*B2</f>
        <v>23.454049586776858</v>
      </c>
      <c r="C4" s="68"/>
      <c r="D4" s="68"/>
      <c r="E4" s="68">
        <f>B4</f>
        <v>23.454049586776858</v>
      </c>
      <c r="F4" s="68"/>
      <c r="G4" s="68">
        <f t="shared" si="1"/>
        <v>23.454049586776858</v>
      </c>
      <c r="H4" s="79">
        <f t="shared" si="2"/>
        <v>0</v>
      </c>
      <c r="I4" s="69">
        <f t="shared" si="3"/>
        <v>1</v>
      </c>
      <c r="J4" s="112">
        <v>0</v>
      </c>
      <c r="K4" s="103">
        <f>1-J4/B4</f>
        <v>1</v>
      </c>
      <c r="L4" s="102">
        <v>0</v>
      </c>
      <c r="M4" s="103">
        <f t="shared" si="0"/>
        <v>1</v>
      </c>
      <c r="N4" s="56"/>
    </row>
    <row r="5" spans="1:14" ht="16.5" thickTop="1" thickBot="1" x14ac:dyDescent="0.3">
      <c r="A5" s="74" t="s">
        <v>1688</v>
      </c>
      <c r="B5" s="80">
        <f>B2-B3-B4</f>
        <v>27.285950413223137</v>
      </c>
      <c r="C5" s="60"/>
      <c r="D5" s="60"/>
      <c r="E5" s="60"/>
      <c r="F5" s="58">
        <f>(0.22+0.31)/2*B5</f>
        <v>7.2307768595041315</v>
      </c>
      <c r="G5" s="58">
        <f t="shared" si="1"/>
        <v>7.2307768595041315</v>
      </c>
      <c r="H5" s="78">
        <f t="shared" si="2"/>
        <v>20.055173553719005</v>
      </c>
      <c r="I5" s="59">
        <f t="shared" si="3"/>
        <v>0.26500000000000001</v>
      </c>
      <c r="J5" s="111">
        <v>1</v>
      </c>
      <c r="K5" s="101">
        <f>1-J5/B5</f>
        <v>0.96335110249575961</v>
      </c>
      <c r="L5" s="100">
        <f>L6+L7+L8+L9+L10+L11</f>
        <v>8.528666666666668</v>
      </c>
      <c r="M5" s="101">
        <f t="shared" si="0"/>
        <v>0.68743376948550194</v>
      </c>
      <c r="N5" s="56"/>
    </row>
    <row r="6" spans="1:14" ht="15.75" thickTop="1" x14ac:dyDescent="0.25">
      <c r="A6" s="71" t="s">
        <v>1690</v>
      </c>
      <c r="B6" s="77">
        <f>0.25*B5</f>
        <v>6.8214876033057843</v>
      </c>
      <c r="C6" s="66"/>
      <c r="D6" s="66"/>
      <c r="E6" s="66"/>
      <c r="F6" s="66"/>
      <c r="G6" s="66">
        <f t="shared" si="1"/>
        <v>0</v>
      </c>
      <c r="H6" s="77">
        <f t="shared" si="2"/>
        <v>6.8214876033057843</v>
      </c>
      <c r="I6" s="67">
        <f t="shared" si="3"/>
        <v>0</v>
      </c>
      <c r="J6" s="113">
        <v>0.6</v>
      </c>
      <c r="K6" s="105">
        <f>1-J6/B6</f>
        <v>0.9120426459898231</v>
      </c>
      <c r="L6" s="104">
        <v>6.82</v>
      </c>
      <c r="M6" s="105">
        <f t="shared" si="0"/>
        <v>2.1807608432256043E-4</v>
      </c>
      <c r="N6" s="56"/>
    </row>
    <row r="7" spans="1:14" s="45" customFormat="1" x14ac:dyDescent="0.25">
      <c r="A7" s="72" t="s">
        <v>1694</v>
      </c>
      <c r="B7" s="78">
        <f>0.2*B5</f>
        <v>5.4571900826446278</v>
      </c>
      <c r="C7" s="58">
        <f>0.3*(1-'cena státu'!C22)*B7</f>
        <v>0.84925741142651812</v>
      </c>
      <c r="D7" s="58"/>
      <c r="E7" s="58">
        <f>0.5*B7/36.43*9.95</f>
        <v>0.74525173376769205</v>
      </c>
      <c r="F7" s="58"/>
      <c r="G7" s="58">
        <f t="shared" si="1"/>
        <v>1.5945091451942102</v>
      </c>
      <c r="H7" s="78">
        <f t="shared" si="2"/>
        <v>3.8626809374504179</v>
      </c>
      <c r="I7" s="59">
        <f t="shared" si="3"/>
        <v>0.29218501115898265</v>
      </c>
      <c r="J7" s="111">
        <v>0</v>
      </c>
      <c r="K7" s="106" t="s">
        <v>1709</v>
      </c>
      <c r="L7" s="100">
        <f>J8/B8*B7</f>
        <v>0.53333333333333344</v>
      </c>
      <c r="M7" s="101">
        <f t="shared" si="0"/>
        <v>0.90226960665535905</v>
      </c>
      <c r="N7" s="56"/>
    </row>
    <row r="8" spans="1:14" x14ac:dyDescent="0.25">
      <c r="A8" s="72" t="s">
        <v>1691</v>
      </c>
      <c r="B8" s="78">
        <f>0.15*B5</f>
        <v>4.0928925619834704</v>
      </c>
      <c r="C8" s="58"/>
      <c r="D8" s="58"/>
      <c r="E8" s="58"/>
      <c r="F8" s="58"/>
      <c r="G8" s="58">
        <f t="shared" si="1"/>
        <v>0</v>
      </c>
      <c r="H8" s="78">
        <f t="shared" si="2"/>
        <v>4.0928925619834704</v>
      </c>
      <c r="I8" s="59">
        <f t="shared" si="3"/>
        <v>0</v>
      </c>
      <c r="J8" s="111">
        <v>0.4</v>
      </c>
      <c r="K8" s="101">
        <f>1-J8/B8</f>
        <v>0.90226960665535905</v>
      </c>
      <c r="L8" s="100">
        <v>0.4</v>
      </c>
      <c r="M8" s="101">
        <f t="shared" si="0"/>
        <v>0.90226960665535905</v>
      </c>
      <c r="N8" s="56"/>
    </row>
    <row r="9" spans="1:14" x14ac:dyDescent="0.25">
      <c r="A9" s="72" t="s">
        <v>1692</v>
      </c>
      <c r="B9" s="78">
        <f>0.15*B5</f>
        <v>4.0928925619834704</v>
      </c>
      <c r="C9" s="58">
        <f>(1-'cena státu'!C22)*B9</f>
        <v>2.123143528566295</v>
      </c>
      <c r="D9" s="58"/>
      <c r="E9" s="58"/>
      <c r="F9" s="58"/>
      <c r="G9" s="58">
        <f t="shared" si="1"/>
        <v>2.123143528566295</v>
      </c>
      <c r="H9" s="78">
        <f t="shared" si="2"/>
        <v>1.9697490334171754</v>
      </c>
      <c r="I9" s="59">
        <f t="shared" si="3"/>
        <v>0.51873913043478259</v>
      </c>
      <c r="J9" s="111">
        <v>0</v>
      </c>
      <c r="K9" s="106" t="s">
        <v>1709</v>
      </c>
      <c r="L9" s="100">
        <v>0</v>
      </c>
      <c r="M9" s="106" t="s">
        <v>1709</v>
      </c>
      <c r="N9" s="56"/>
    </row>
    <row r="10" spans="1:14" x14ac:dyDescent="0.25">
      <c r="A10" s="72" t="s">
        <v>1693</v>
      </c>
      <c r="B10" s="78">
        <f>0.15*B5</f>
        <v>4.0928925619834704</v>
      </c>
      <c r="C10" s="58">
        <f>0.6*(1-'cena státu'!C22)*B10</f>
        <v>1.2738861171397771</v>
      </c>
      <c r="D10" s="58"/>
      <c r="E10" s="58"/>
      <c r="F10" s="58"/>
      <c r="G10" s="58">
        <f t="shared" si="1"/>
        <v>1.2738861171397771</v>
      </c>
      <c r="H10" s="78">
        <f t="shared" si="2"/>
        <v>2.8190064448436933</v>
      </c>
      <c r="I10" s="59">
        <f t="shared" si="3"/>
        <v>0.31124347826086957</v>
      </c>
      <c r="J10" s="111">
        <v>0</v>
      </c>
      <c r="K10" s="106" t="s">
        <v>1709</v>
      </c>
      <c r="L10" s="100">
        <v>0</v>
      </c>
      <c r="M10" s="106" t="s">
        <v>1709</v>
      </c>
      <c r="N10" s="56"/>
    </row>
    <row r="11" spans="1:14" ht="15.75" thickBot="1" x14ac:dyDescent="0.3">
      <c r="A11" s="73" t="s">
        <v>1689</v>
      </c>
      <c r="B11" s="79">
        <f>0.1*B5</f>
        <v>2.7285950413223139</v>
      </c>
      <c r="C11" s="68"/>
      <c r="D11" s="68">
        <f>(1-(1-0.21)*(1-0.15))*B11</f>
        <v>0.89634347107438017</v>
      </c>
      <c r="E11" s="68"/>
      <c r="F11" s="68"/>
      <c r="G11" s="68">
        <f t="shared" si="1"/>
        <v>0.89634347107438017</v>
      </c>
      <c r="H11" s="79">
        <f t="shared" si="2"/>
        <v>1.8322515702479336</v>
      </c>
      <c r="I11" s="69">
        <f t="shared" si="3"/>
        <v>0.32850000000000001</v>
      </c>
      <c r="J11" s="112">
        <v>0</v>
      </c>
      <c r="K11" s="115" t="s">
        <v>1709</v>
      </c>
      <c r="L11" s="102">
        <f>B11/B5*(L6+L7+L8+L9+L10)</f>
        <v>0.77533333333333343</v>
      </c>
      <c r="M11" s="103">
        <f>L11/B11</f>
        <v>0.28415111864954373</v>
      </c>
      <c r="N11" s="56"/>
    </row>
    <row r="12" spans="1:14" s="57" customFormat="1" ht="16.5" thickTop="1" thickBot="1" x14ac:dyDescent="0.3">
      <c r="A12" s="75" t="s">
        <v>3</v>
      </c>
      <c r="B12" s="81">
        <f>B3+B4+B6+B7+B8+B9+B10+B11</f>
        <v>135.13999999999999</v>
      </c>
      <c r="C12" s="62">
        <f>C2+C3+C4+C5+C6+C7+C8+C9+C10+C11</f>
        <v>4.2462870571325899</v>
      </c>
      <c r="D12" s="62">
        <f>D2+D3+D4+D5+D6+D7+D8+D9+D10+D11</f>
        <v>0.89634347107438017</v>
      </c>
      <c r="E12" s="62">
        <f>E2+E3+E4+E5+E6+E7+E8+E9+E10+E11</f>
        <v>108.59930132054454</v>
      </c>
      <c r="F12" s="62">
        <f>F2+F3+F4+F5+F6+F7+F8+F9+F10+F11</f>
        <v>7.2307768595041315</v>
      </c>
      <c r="G12" s="61">
        <f>G3+G4+G5+G6+G7+G8+G9+G10+G11+F11</f>
        <v>120.97270870825564</v>
      </c>
      <c r="H12" s="81">
        <f t="shared" si="2"/>
        <v>14.167291291744348</v>
      </c>
      <c r="I12" s="63">
        <f t="shared" si="3"/>
        <v>0.8951658184716268</v>
      </c>
      <c r="J12" s="114">
        <f>J3+J4+J6+J7+J8+J9+J10+J11</f>
        <v>1</v>
      </c>
      <c r="K12" s="108">
        <f>1-J12/B12</f>
        <v>0.99260026639040999</v>
      </c>
      <c r="L12" s="107">
        <f>L2</f>
        <v>8.528666666666668</v>
      </c>
      <c r="M12" s="108">
        <f>1-L12/B12</f>
        <v>0.93689013862167625</v>
      </c>
      <c r="N12" s="56"/>
    </row>
    <row r="13" spans="1:14" ht="16.5" thickTop="1" thickBot="1" x14ac:dyDescent="0.3"/>
    <row r="14" spans="1:14" ht="16.5" thickTop="1" thickBot="1" x14ac:dyDescent="0.3">
      <c r="A14" s="64" t="s">
        <v>1704</v>
      </c>
      <c r="B14" s="65">
        <f>(B5-G6-G7-G8-G9-G10-G11-L12)/B5</f>
        <v>0.47164937594935746</v>
      </c>
    </row>
    <row r="15" spans="1:14" ht="15.75" thickTop="1" x14ac:dyDescent="0.25"/>
    <row r="16" spans="1:14" x14ac:dyDescent="0.25">
      <c r="A16" s="116" t="s">
        <v>1706</v>
      </c>
      <c r="B16" s="116"/>
      <c r="C16" s="116"/>
      <c r="D16" s="116"/>
      <c r="E16" s="116"/>
      <c r="F16" s="116"/>
    </row>
  </sheetData>
  <mergeCells count="1">
    <mergeCell ref="A16:F16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cena státu</vt:lpstr>
      <vt:lpstr>nepřímé daně</vt:lpstr>
      <vt:lpstr>nemocenská</vt:lpstr>
      <vt:lpstr>krabička cigaret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karthus.urza@gmail.com</dc:creator>
  <cp:lastModifiedBy>Urza</cp:lastModifiedBy>
  <dcterms:created xsi:type="dcterms:W3CDTF">2025-03-07T14:39:00Z</dcterms:created>
  <dcterms:modified xsi:type="dcterms:W3CDTF">2025-03-31T05:08:27Z</dcterms:modified>
</cp:coreProperties>
</file>